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86" yWindow="65506" windowWidth="16605" windowHeight="9315" activeTab="0"/>
  </bookViews>
  <sheets>
    <sheet name="Hoja1" sheetId="1" r:id="rId1"/>
    <sheet name="Hoja2" sheetId="2" state="hidden" r:id="rId2"/>
    <sheet name="Hoja3" sheetId="3" state="hidden" r:id="rId3"/>
    <sheet name="Hoja4" sheetId="4" state="hidden" r:id="rId4"/>
  </sheets>
  <definedNames/>
  <calcPr fullCalcOnLoad="1"/>
</workbook>
</file>

<file path=xl/sharedStrings.xml><?xml version="1.0" encoding="utf-8"?>
<sst xmlns="http://schemas.openxmlformats.org/spreadsheetml/2006/main" count="925" uniqueCount="369">
  <si>
    <t>(No. de propuestas evaluadas /No. de propuestas recibidas)*100</t>
  </si>
  <si>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</si>
  <si>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</si>
  <si>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</si>
  <si>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</si>
  <si>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</si>
  <si>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</si>
  <si>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</si>
  <si>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</si>
  <si>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</si>
  <si>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</si>
  <si>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</si>
  <si>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</si>
  <si>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</si>
  <si>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</si>
  <si>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</si>
  <si>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</si>
  <si>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</si>
  <si>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</si>
  <si>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</si>
  <si>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PROCESO</t>
  </si>
  <si>
    <t>PAGINA 1 DE 1</t>
  </si>
  <si>
    <t>&lt;50%</t>
  </si>
  <si>
    <t>&gt;=50% y  ; &lt;70</t>
  </si>
  <si>
    <t>&gt;=70%  y &lt;95%</t>
  </si>
  <si>
    <t>&gt;=95% y &lt;=100%</t>
  </si>
  <si>
    <t>FRECUENCIA DE MEDICIÓN</t>
  </si>
  <si>
    <t>MATRIZ AGREGADA DE INDICADORES  POR PROCESO</t>
  </si>
  <si>
    <t>CODIGO:  PEMYMOPSFO04</t>
  </si>
  <si>
    <t>DIRECCIONAMIENTO ESTRATEGICO</t>
  </si>
  <si>
    <t>EFICACIA</t>
  </si>
  <si>
    <t>PDES02</t>
  </si>
  <si>
    <t>PORCENTUAL</t>
  </si>
  <si>
    <t>SEMESTRAL</t>
  </si>
  <si>
    <t>EFICIENCIA</t>
  </si>
  <si>
    <t>PDES03</t>
  </si>
  <si>
    <t>TRIMESTRAL</t>
  </si>
  <si>
    <t>PDES01</t>
  </si>
  <si>
    <t>OPORTUNIDAD EN LA ENTREGA DE INFORMES</t>
  </si>
  <si>
    <t>PDES04</t>
  </si>
  <si>
    <t>GESTIÓN DE SERVICIOS DE SALUD</t>
  </si>
  <si>
    <t>GESTIÓN DE PRESTACIONES ECONOMICAS</t>
  </si>
  <si>
    <t>GESTIÓN DE BIENES TRANSFERIDOS</t>
  </si>
  <si>
    <t>LEGALIZACION DE BIENES INMUEBLES  TRANSFERIDOS</t>
  </si>
  <si>
    <t>COMERCIALIZACION DE  BIENES INMUEBLES TRANSFERIDOS</t>
  </si>
  <si>
    <t>Porcentual</t>
  </si>
  <si>
    <t>100%</t>
  </si>
  <si>
    <t>SANEAMIENTO DE BIENES INSTRAFERIBLES</t>
  </si>
  <si>
    <t>Porcentaje de saneamiento de Bienes Inmuebles intransferibles.</t>
  </si>
  <si>
    <t>COMERCIALIZACION DE BIENES MUEBLES TRANSFERIDOS</t>
  </si>
  <si>
    <t>GESTIÓN DE SERVICIOS ADMINISTRATIVOS</t>
  </si>
  <si>
    <t>ADQUISICION DE BIENES Y SERVICIOS</t>
  </si>
  <si>
    <t>(No. de bienes y servicios Adquiridos/ No. de adquisiciones de bienes yServicios programadas)*100</t>
  </si>
  <si>
    <t>porcentual</t>
  </si>
  <si>
    <t xml:space="preserve">INVENTARIO DE BIENES </t>
  </si>
  <si>
    <t>(No. de items verificados/ No. total de items registrados en el programa financiero SAFIX)*100</t>
  </si>
  <si>
    <t>VENTA DE ELEMENTOS INSERVIBLES</t>
  </si>
  <si>
    <t>(Valor recaudo de bienes inservibles vendidos / Valor total de bienes muebles ) *100</t>
  </si>
  <si>
    <t xml:space="preserve">BIENES DESTRUIDOS O INCINERADOS </t>
  </si>
  <si>
    <t>(Valor de bienes dados de baja por destrucción  e incineración / Valor de total de bienes muebles obsoletos)*100</t>
  </si>
  <si>
    <t>OPORTUNIDAD EN LAS RESPUESTA A SOLICITUD DE REQUERIMIENTOS</t>
  </si>
  <si>
    <t>(No. de solicitudes atendidas oportunamente / No. total de solicitudes recibidas)*100</t>
  </si>
  <si>
    <t>GESTION DE COMPRAS Y CONTRATACION</t>
  </si>
  <si>
    <t>CALIFICACION DE PROVEEDORES</t>
  </si>
  <si>
    <t>(No. de proveedores con calificación satisfactoria/No. total de proveedores evaluados) *100</t>
  </si>
  <si>
    <t>PORCENTAJE</t>
  </si>
  <si>
    <t>ESTUDIOS DE PROPUESTAS</t>
  </si>
  <si>
    <t>(No. de contratos ejecutados en los  términos  de tiempo acordados/ total de contratos ejecutados)</t>
  </si>
  <si>
    <t>(No. de compras realizadas en el semestre/ No. de compras programadas en el semestre).</t>
  </si>
  <si>
    <t>REVISION DOCUMENTAL DE CONTRATOS</t>
  </si>
  <si>
    <t>(No. de contratos revisados técnicamente/ No. contratos celebrados)*100</t>
  </si>
  <si>
    <t>GESTIÓN DE TALENTO HUMANO</t>
  </si>
  <si>
    <t>PGTH 01</t>
  </si>
  <si>
    <t>NOVEDAD DE PERSONAL TRAMITADAS EN  TÉRMINOS</t>
  </si>
  <si>
    <t xml:space="preserve"> (No. total de novedades de personal  tramitadas /   No. de solicitudes de novedades presentadas en el periodo)*100</t>
  </si>
  <si>
    <t>PGTH 02</t>
  </si>
  <si>
    <t>LIQUIDACION DE NOMINA</t>
  </si>
  <si>
    <t>(No. total de nominas liquidadas en las fechas establecidas /  No total de nominas requeridas)*100</t>
  </si>
  <si>
    <t>PGTH 03</t>
  </si>
  <si>
    <t>IMPACTO DE CAPACITACIONES</t>
  </si>
  <si>
    <t>(No. de funcionarios que apliquen la capacitación en el desempeño del cargo/No. total de funcionarios capacitados)*100</t>
  </si>
  <si>
    <t xml:space="preserve">PORCENTUAL </t>
  </si>
  <si>
    <t>PGTH 04</t>
  </si>
  <si>
    <t>ADMINISTRACIÓN DEL TALENTO HUMANO</t>
  </si>
  <si>
    <t>No. de informes elaborados oportunamente / No de informes a elaborar</t>
  </si>
  <si>
    <t>PGTH 05</t>
  </si>
  <si>
    <t>EVALUACIÓN DEL DESEMPEÑO</t>
  </si>
  <si>
    <t>(No de productos ejecutados en el periodo / No. de productos programados en el periodo)*100</t>
  </si>
  <si>
    <t>PGTH 06</t>
  </si>
  <si>
    <t>INDUCCIÓN DE PERSONAL</t>
  </si>
  <si>
    <t>PGTH07</t>
  </si>
  <si>
    <t>CERTIFICACIONES EXPEDIDAS</t>
  </si>
  <si>
    <t>GESTION DE RECURSOS FINANCIEROS</t>
  </si>
  <si>
    <t>PGRF01</t>
  </si>
  <si>
    <t>PGRF02</t>
  </si>
  <si>
    <t>PGRF04</t>
  </si>
  <si>
    <t>INVERSIONES FORZOSAS</t>
  </si>
  <si>
    <t>(Valor de inversiones forzosas/ Valor de los recursos a invertir)*100.</t>
  </si>
  <si>
    <t>PGRF05</t>
  </si>
  <si>
    <t>GESTIÓN DE COBRO</t>
  </si>
  <si>
    <t>COBRO CUOTAS PARTES</t>
  </si>
  <si>
    <t>COBRO A MOROSOS DEL SGSSS</t>
  </si>
  <si>
    <t>ASISTENCIA JURIDICA</t>
  </si>
  <si>
    <t>ATENCION A DEMANDAS</t>
  </si>
  <si>
    <t>(No. de demandas contestadas / No, de demandas presentadas)*100</t>
  </si>
  <si>
    <t>GESTIÓN DOCUMENTAL</t>
  </si>
  <si>
    <t>PGDO02</t>
  </si>
  <si>
    <t>PGDO03</t>
  </si>
  <si>
    <t xml:space="preserve"> NOTIFICACION DE RESOLUCIONES </t>
  </si>
  <si>
    <t>PGDO04</t>
  </si>
  <si>
    <t>CONSULTA Y/O PRESTAMO DE DOCUMENTOS</t>
  </si>
  <si>
    <t>GESTION DE TIC`S</t>
  </si>
  <si>
    <t>MANTENIMIENTO DE EQUIPOS</t>
  </si>
  <si>
    <t>(No Mantenimiento de equipos de computo realizado/No de mantenimientos programados)*100</t>
  </si>
  <si>
    <t>SOPORTE TECNICO</t>
  </si>
  <si>
    <t>(No de solicitudes de asesorias y soporte técnico atendidas/No de solicitudes recibidas)*100</t>
  </si>
  <si>
    <t>SEGUIMIENTO A CONTRATOS</t>
  </si>
  <si>
    <t>(No de contratos informáticos supervisados con informes de auditoria/Total contratos informaticos en ejecución)*100</t>
  </si>
  <si>
    <t>PUBLICACION DE INFORMACION EN MEDIOS ELECTRONICOS</t>
  </si>
  <si>
    <t>(No de solicitudes de publicación en medios electrónicos atendidas/ No de solicitudesde publicacionrecibidas)*100</t>
  </si>
  <si>
    <t>MEDICIÓN Y MEJORA</t>
  </si>
  <si>
    <t>PMYM01</t>
  </si>
  <si>
    <t>PMYM02</t>
  </si>
  <si>
    <t>EFECTIVIDAD</t>
  </si>
  <si>
    <t>SEGUIMIENTO Y EVALUACIÓN INDEPENDIENTE</t>
  </si>
  <si>
    <t>EFICIIENCIA</t>
  </si>
  <si>
    <t>ADMINISTRACION DE LA INFORMACION FINANCIERA</t>
  </si>
  <si>
    <t>(Número de informes presentados/ Número de informes programados)*100</t>
  </si>
  <si>
    <t xml:space="preserve">SEMESTRAL </t>
  </si>
  <si>
    <t>CONTROL DE TRANSACCIONES FINANCIERAS</t>
  </si>
  <si>
    <t>( Sumatoria  de valor de saldo  en libros  al corte de las cuentas bancarias + valor de pagos girados dentro del mes y programados para ser cobrados en el mes siguiente / Sumatoria del valor del saldo en extractos bancarios al corte del periodo)* 100</t>
  </si>
  <si>
    <t>OPORTUNIDAD EN EL PAGO</t>
  </si>
  <si>
    <t>(Valor total de los pagos realizados en el periodo / Valor  total de las obligaciones tramitadas  en el periodo)*100</t>
  </si>
  <si>
    <t>NIVEL DE EJECUCIÓN DEL PAC</t>
  </si>
  <si>
    <t>(Valor total de pagos realizados    mensualmente con cargo al PAC asignado / Valor  total del PAC asignado) *100</t>
  </si>
  <si>
    <t xml:space="preserve">DEPURACIÓN DE CUENTAS CONTABLES </t>
  </si>
  <si>
    <t>(No.  Total de cuentas  depuradas durante el periodo / Total de cuentas programadas  para ser depuradas  dentro del periodo )*100</t>
  </si>
  <si>
    <t>PGTS01</t>
  </si>
  <si>
    <t>PGTS03</t>
  </si>
  <si>
    <t>PGTS04</t>
  </si>
  <si>
    <t>PGTS02</t>
  </si>
  <si>
    <t>(Nro de bienes inmuebles ofertados/ Nro. de bienes inmuebles programados para comercializar)*100.</t>
  </si>
  <si>
    <t>(Nro de bienes muebles ofertados/ Nro. de bienes muebles programados apara comercializar)*100.</t>
  </si>
  <si>
    <t>(No. de   Declaraciones de Giro y Compensación presentadas/ No. de  procesos de Giro y Compensación establecidos)*100</t>
  </si>
  <si>
    <t>EFICIENCIA EN EL TRAMITE DE PRESTACIONES ECONÓMICAS - FERROCARRILES</t>
  </si>
  <si>
    <t>PGPE01</t>
  </si>
  <si>
    <t>(No. de prestaciones económicas reconocidas en términos de oportunidad / No. total de solicitudes  de prestaciones económicas recibidas)*100</t>
  </si>
  <si>
    <t>PGPE02</t>
  </si>
  <si>
    <t>APLICACIÓN DE NOVEDADES DE NÓMINA - FERROCARRILES</t>
  </si>
  <si>
    <t>CUMPLIMIENTO PROCESO DE COMPENSACIÓN</t>
  </si>
  <si>
    <t>OPORTUNIDAD EN EL TRAMITE DE NOVEDADES DE AFILIACIÓN</t>
  </si>
  <si>
    <t>(Nº de novedades de afiliación aplicadas en términos de oportunidad / Nº de novedades  recibidas)*100</t>
  </si>
  <si>
    <t xml:space="preserve">REGISTRO DE PLANILLAS  INTEGRADAS DE LIQUIDACION DE APORTES -  PILA  </t>
  </si>
  <si>
    <t>(Nº de planilllas tramitadas  /       Nº de  planillas recibidas durante el periodo)*100</t>
  </si>
  <si>
    <t>OPORTUNIDAD EN EL TRAMITE DE VALORACIONES MÉDICAS</t>
  </si>
  <si>
    <t xml:space="preserve">CUMPLIMIENTO PROGRAMA DE AUDITORIAS MEDICAS  </t>
  </si>
  <si>
    <t>(Nº de auditorias médicas realizadas /     No. de auditorias médicas programadas)*100</t>
  </si>
  <si>
    <t>PGSS01</t>
  </si>
  <si>
    <t>PGSS02</t>
  </si>
  <si>
    <t>PGSS05</t>
  </si>
  <si>
    <t>PGCB01</t>
  </si>
  <si>
    <t>PGCB02</t>
  </si>
  <si>
    <t>PGCB03</t>
  </si>
  <si>
    <t>PGCB04</t>
  </si>
  <si>
    <t>PGCB05</t>
  </si>
  <si>
    <t>PGCB06</t>
  </si>
  <si>
    <t>PAJU01</t>
  </si>
  <si>
    <t>EFICIENCIA EN LA EMISIÓN DE CONCEPTOS JURÍDICOS</t>
  </si>
  <si>
    <t>DIAS</t>
  </si>
  <si>
    <t>PAJU02</t>
  </si>
  <si>
    <t>COONTESTACIÓN ACCIONES CONSTITUCIONALES</t>
  </si>
  <si>
    <t>PAJU03</t>
  </si>
  <si>
    <t>PAAU02</t>
  </si>
  <si>
    <t xml:space="preserve">OPORTUNIDAD EN LA EJECUCIÓN DE CONTRATOS                                                                    </t>
  </si>
  <si>
    <t>VERSION 3.0</t>
  </si>
  <si>
    <t>FECHA DE ACTUALIZACIÓN:  24 DE JUNIO DE 2010</t>
  </si>
  <si>
    <t>PAJU04</t>
  </si>
  <si>
    <t>PAJU05</t>
  </si>
  <si>
    <t>EXPEDIENTES AVOCADOS COBRO PERSUASIVO</t>
  </si>
  <si>
    <t>OPORTUNIDAD EN LA EXPEDICIÓN DE MANDAMIENTOS DE PAGO</t>
  </si>
  <si>
    <t>(Nro de expedientes avocados / No de expedientes  recibidos)*100</t>
  </si>
  <si>
    <t>(Nro de mandamientos de pago generados en términos de oportunidad / no. total de expedientes avocados)*100</t>
  </si>
  <si>
    <t>REVISIÓN DOCUMENTAL</t>
  </si>
  <si>
    <t>SEGUIMIENTO A PLANES INSTITUCIONALES</t>
  </si>
  <si>
    <t>(No. de seguimientos realizados a los planes institucionales / No total de planes  institucionales para ser evaluados) *100</t>
  </si>
  <si>
    <t>PROGRAMACIÓN PRESUPUESTAL</t>
  </si>
  <si>
    <t>(No. de productos ejecutados / No de productos programados)*100</t>
  </si>
  <si>
    <t>No. de certificaciones expedidas  en  término / No. total de certificaciones solicitadas</t>
  </si>
  <si>
    <t>CUMPLIMIENTO DEL PROGRAMA ANUAL DE AUDITORIAS</t>
  </si>
  <si>
    <t>PSEI01</t>
  </si>
  <si>
    <t>(Nº. de auditorias realizadas / Nº. de auditorias programadas) *100</t>
  </si>
  <si>
    <t>OPORTUNIDAD EN LA EJECUCIÓN DEL PROGRAMA ANUAL DE AUDITORIAS</t>
  </si>
  <si>
    <t>PSEI02</t>
  </si>
  <si>
    <t>PSEI03</t>
  </si>
  <si>
    <t>OPORTUNIDAD EN LA PRESENTACIÓN DE INFORMES DE AUDITORIA</t>
  </si>
  <si>
    <t>(Número de informes de auditoria presentados oportunamente / Número  de informes de auditoria realizados)*100</t>
  </si>
  <si>
    <t>(Número de auditorias realizadas oportunamente / Número  de auditorias realizadas)*100</t>
  </si>
  <si>
    <t>CUMPLIMIENTO DEL PROGRAMA DE CAPACITACIÓN EN ADMINISTRACIÓN DE ARCHIVOS</t>
  </si>
  <si>
    <t>PGSSS03</t>
  </si>
  <si>
    <t>PGSS04</t>
  </si>
  <si>
    <t>PGDO01</t>
  </si>
  <si>
    <t>Número de resoluciones notificadas en términos de ley / Número de resoluciones proferidas durante el periodo*100</t>
  </si>
  <si>
    <t>Semestral</t>
  </si>
  <si>
    <t>No. de capacitaciones realizadas / No. de capacitaciones programadas*100</t>
  </si>
  <si>
    <t>OPORTUNIDADAD EN  LA DISTRIBUCIÓN DE CORRESPONDENCIA</t>
  </si>
  <si>
    <t>Nº de documentos distribuidos dentro de las 6 horas siguientes a su radicación. / Nº de documentos radicados*100</t>
  </si>
  <si>
    <t>(Número de documentos suministrados/Número de solicitudes de consulta o prestamo recibidas)*100</t>
  </si>
  <si>
    <t>OPORTUNIDAD EN LA PRESENTACIÓN DE INFORMES Y REPORTES</t>
  </si>
  <si>
    <t>SEGUIMIENTO A LA ATENCIÓN DE TRÁMITES Y SOLICITUDES DE INFORMACIÓN</t>
  </si>
  <si>
    <t>PAAU01</t>
  </si>
  <si>
    <t>No. de informes de gestión presentados / Número de informes de gestión programados  *100</t>
  </si>
  <si>
    <t>&gt;=50% y  ; &lt;71</t>
  </si>
  <si>
    <t>No. de cobros expedidos / No. de deudores por cuotas partes registrados *100</t>
  </si>
  <si>
    <t>REMISIÓN DE EXPEDIENTES A COBRO COACTIVO</t>
  </si>
  <si>
    <t>EFICIENCIA EN EL TRÁMITE ADMINISTRATIVO A ACREEDORES DE CUOTAS PARTES</t>
  </si>
  <si>
    <t>Número de solicitudes atendidas en términos de oportunidad  /  Número  de solicitudes recibidas  por concepto de cuotas partes *100</t>
  </si>
  <si>
    <t>No. de requerimientos expedidos a  morosos  /  No. total de morosos  por bienes muebles e inmuebles registrados *100</t>
  </si>
  <si>
    <t>RECOBRO DE MEDICAMENTOS Y SERVICIOS MÉDICOS</t>
  </si>
  <si>
    <t>No. de recobros tramitados ante el administrador fiduciario - FOSYGA  / No. de pagos  efectuados al contratista*100</t>
  </si>
  <si>
    <t>No. de requerimientos expedidos  / No. de deudores morosos al SGSSS registrados *100</t>
  </si>
  <si>
    <t>No. de expedientes remitidos para cobro jurídico / Numero total de expedientes ejecutoriados y con liquidación de deuda*100</t>
  </si>
  <si>
    <t>GESTIÓN DE COBRO A MOROSOS POR ARRENDAMIENTOS DE BIENES MUEBLES E INMUEBLES</t>
  </si>
  <si>
    <t>No. de informes y reportes de gestión presentados oportunamente / No.de informes  y reportes de gestión presentados</t>
  </si>
  <si>
    <t>CUMPLIMIENTO EN LA PRESENTACIÓN DE INFORMES Y REPORTES</t>
  </si>
  <si>
    <t>(Número de informes y reportes de gestión presentados / Número de informes y reportes de gestión programados para el periodo)*100</t>
  </si>
  <si>
    <t>FORMULACIÓN DE ACCIONES CORRECTIVAS Y PREVENTIVAS</t>
  </si>
  <si>
    <t>(Número de hallazgos documentados con acciones correctivas o preventivas / No. total de hallazgos identificados al sistema) * 100</t>
  </si>
  <si>
    <t>(No. total de  novedades aplicadas en la nómina /      No. de solicitudes  atendidas)*100</t>
  </si>
  <si>
    <t>(Nro de bienes inmuebles legalizados / Nro. de bienes inmuebles tranferidos por Invias-  Ferrovias y Mintransporte).* 100</t>
  </si>
  <si>
    <t>( Nº de  valoraciones médico - laborales realizadas oportunamente /  No. de valoraciones  médico - laborales solicitadas*100</t>
  </si>
  <si>
    <r>
      <t>(No. de informes presentados oportun</t>
    </r>
    <r>
      <rPr>
        <b/>
        <sz val="9"/>
        <rFont val="Arial Narrow"/>
        <family val="2"/>
      </rPr>
      <t>a</t>
    </r>
    <r>
      <rPr>
        <sz val="9"/>
        <rFont val="Arial Narrow"/>
        <family val="2"/>
      </rPr>
      <t>mente / No. total de informes de gestión programados *100</t>
    </r>
  </si>
  <si>
    <r>
      <t>(Nro de solicitudes revisadas técn</t>
    </r>
    <r>
      <rPr>
        <b/>
        <sz val="9"/>
        <rFont val="Arial Narrow"/>
        <family val="2"/>
      </rPr>
      <t>i</t>
    </r>
    <r>
      <rPr>
        <sz val="9"/>
        <rFont val="Arial Narrow"/>
        <family val="2"/>
      </rPr>
      <t>camente / No. total de solicitudes recibidas.)*100</t>
    </r>
  </si>
  <si>
    <t>Nro de acciones constitucionales  contestadas en términos de ley / Nro de acciones constitucionales presentadas*100</t>
  </si>
  <si>
    <t>Σ Tiempo de elaboración de conceptos jurídicos / No. de conceptos emitidos)*100</t>
  </si>
  <si>
    <t>q</t>
  </si>
  <si>
    <t>SEGUIMIENTO DEL INDICADOR</t>
  </si>
  <si>
    <t>AUDITOR</t>
  </si>
  <si>
    <t>(No. De Actividades de Inducción General y Específica realizadas y evaluadas/No. De Actividades de Inducción General y Específica a realizar)*100</t>
  </si>
  <si>
    <t>ATENCION AL CIUDADANO</t>
  </si>
  <si>
    <t xml:space="preserve">Se presento opotunamente el siguiente informe:
1) Informe de Desempeño I semestre 2013 el 25 de julio del mismo año, evidencia que se puede cotejar en la carpeta 120.53.9 Informes de desempeño.                                                                                                                                                                                                                                                                                                                                                                                                                                                                                                                                                                                                                                                                                                                                                                                </t>
  </si>
  <si>
    <t>Durante  el semestre evaluado se recibieron 235 solicitudes de  elaboración, modificación o eliminación  de  documentos para revisión. Se revisaron técnicamente 225 documentos, quedando pendiente 10 documentos,debido a que fueron recibidos entre el 17 y 20 de Diciembre  de 2013.Informacion que se puede evidenciar en la base de datos de control de documentos del SIP a cargo de la secretaria de la oficina asesora de planeacion y sistemas</t>
  </si>
  <si>
    <t xml:space="preserve">Durante el segundo semestre de 2013, se presentaron los siguientes informes  asi:                                                                                                                                                                                1)  Informe de desempeño del I Semestre 2013 presentado el 29 de Julio  de 2013 n° radicado 20132200051643 enviado por correo electronico a  yajairag@fondo,                                                                                   2) Se Presentó a la Dirección General Y copia a la Secretaria General de la Entidad El informe de percepcion quejas y reclamos II Trimestre 15 Julio 2013 mediante memorando 20132200048343 .                                                                                                                                                                                                                                                                      3) se Presentó a la Dirección General de la Entidad el informe de  de Quejas y Reclamos y Percepción de  Satisfacción del Usuario del  III Trimestre 15 Octubre 2013  mediante memorando 20132200072833       </t>
  </si>
  <si>
    <t>Durante el II semestre de 2013, se presentaron 26 declaraciones de giro y compensacion de las 26 que estaba obligada la entidad a presentar para un cumplimiento del 100% de la meta establecida.</t>
  </si>
  <si>
    <t>Durante el II semestre de 2013 se realizaron  961 visitas de auditoria de servicios de salud de 961 programadas para un cumplimiento del 100% de la meta establecida. Adicionalmente en algunas localidades se realizó un mayor número de visitas de las programdas en el periodo, debido a la necesidad de desplazarse a los puntos de atención de servicios de salud en forma adicional a lo establecido para evaluar y dar solución a dificultades en la prestación de los mismos</t>
  </si>
  <si>
    <t xml:space="preserve">Durante el II semesstre de 2013, se recibieron 5951 PILAS, y fueron tramitadas 5951, para un cumplimiento del 100% de  la meta establecida. </t>
  </si>
  <si>
    <t>Durante el II semestre de 2013 s etramitaron 6021 novedades de afiliaciones de 6036 presentadas para un cumplimiento del 100%. Se rechazaron 15 por inconsistencias en la información</t>
  </si>
  <si>
    <t xml:space="preserve">Durante el II semestre de 2013 se realizaron 26 valoraciones medico laborales oportunamente de las 26 tramitadas para un cumplimiento del  100% de la meta establecida. </t>
  </si>
  <si>
    <t>Durante el segundo semestre del año 2.013, se tramitaron y atendieron un total aproximado de 5,714 solicitudes por diferentes conceptos relacionados con las novedades a aplicar en las nóminas de pensionados (FERROCARRILES NACIONALES DE COLOMBIA, FUNDACION SAN JUAN DE DIOS ); de las cuales fueron tramitadas un total de 5,714, para un total de cumplimiento del 100% de novedades aplicadas.</t>
  </si>
  <si>
    <t>En el segundo semestre de 2013 no se a llevado a cabo la legalziación de los bienes transferidos al Fondo de Pasivo de Ferrocarriles Nacionales de Colombia por  cuanto aun no se a obtenido los certificados catastrales por parte del IGAC</t>
  </si>
  <si>
    <t xml:space="preserve">En el segundo sementres de 2013 se ingresarón al almacen atraves de sistemas SAFIX  104 ITEMS correspondientes a compras corresponden  atraves de las cajas menoresy proceso de contratación según el plan de adquisiciones,evidencia que reposa  en las carpetas  de Boletines Diario de Almacén de los meses  de julio a diciembre de 2013e, identificadas   con TRD  numero 230.11.01  y SAFIX. </t>
  </si>
  <si>
    <t>Con corte a 31 de diciembre de 2013 se realizó el inventario físico de los bienes de la entidad el cual coincide  con el  inventario registrado en el módulo de inventarios  del programa SAFIX.</t>
  </si>
  <si>
    <t>Para el segundo semestre de 2013  se a realizado la baja de elementos pero no se ha sacado el proceso de la venta de los bienes dados de baja</t>
  </si>
  <si>
    <t>Con fecha diciembre 30 de 2013  comprobante de egreso No. 4347 y comprobante de contabilidad para un total de $498,335652,11 que corresponde a 470 items</t>
  </si>
  <si>
    <t xml:space="preserve">Durante el II Semestre de la vigencia 2013 se  celebraron y se revisaron técnicamente 42 contratos  Y  1 convenios de Educación Especial. Evidencia en la base de datos de contratación celebrada en el semestre </t>
  </si>
  <si>
    <t>Durante el II Semestre de 2013, se recibieron 279 novedades, las cuales fueron revisadas y tramitadas en su totalidad dentro de los plazos establecidos, para una eficacia del 100% en el  trámite de las novedades de personal.
EVIDENCIAS: 210 6301 - NÓNIMA Y 210 5203 - PLAN DE ACCION GTH</t>
  </si>
  <si>
    <t>Durante el II semestre de 2013, se liquidaron 12 nóminas de las 12 requeridas, esto es,  dos nóminas quincenales por cada mes  de julio a noviembre y la nómina del mes de diciembre y la prima de navidad. El Nivel de Eficiencia en la Liquidación de la Nómina fue del 100%.
EVIDENCIAS: 210 6301 - NÓMINA</t>
  </si>
  <si>
    <t>El Impacto de las capacitaciones desarrolladas durante el I semestre de 2013  fue del 88%; por cuanto,  se establecio que en promedio en 36 de las 141 encuestas aplicadas se manifestó tanto por los funcionarios que asistieron a las capacitaciones como por los jefes o coordinadores de los mismos, que se están aplicando los conocimientos o habilidades aprendidos durante las capacitaciones en sus puestos de trabajo.  
EVIDENCIAS SERIE:  210 7101 - PROGRAMAS DE CAPACITACIÓN, FORMACIÓN Y BIENESTAR SOCIAL.</t>
  </si>
  <si>
    <t xml:space="preserve">Durante el II semestre se dio cumplimiento a los productos programados así: Se elaboraron los dos informes de permisos y Ausencias Laborales del 2 y 3er trimestres del año 2013, evideicas en AZ 2103501 INFORMES -2013
Adicionalmente durante el 2do S. se realizó el proyecto de estudios previos para la  contratación del suministro del programa que se alimenten a través del biométrico de control de Ingreso y salida de los funcionarios y trabajadores, según las necesidades actuales de la entidad, mediante memorando se realizó solicitud de disponibilidad de recursos financieros para adelantar su adquisición, evidiencia carpeta 2102103. memorandos enviados a Subdirección FInanciera, a la fecha no hay respuesta oficial </t>
  </si>
  <si>
    <t>Gestión de Talento Humano cumplió con la ejecución del 100%  de los productos programados para el Semestre: 
1) Mediante Circular GTH-20132100001474 del 31 de Julio del presente año, se solicitó la Evaluación del Desempeño correspondiente al II Semstre (Febrero a Julio 2013).
2) Se revisaron y archivaron en las Historias Laborales, las cincuenta y cinco (55) Evaluaciones del Desempeño del Semestre Febrero a Julio, que fueron radicadas en el Proceso Gestión de Talento Humano.
EVIDENCIAS: 2102103- SOPORTES EVALUACIÓN DESEMPEÑO LABORAL
2104903 - HISTORIAS LABORALES DE PERSONAL</t>
  </si>
  <si>
    <t>La Eficacia en la Inducción de Personal fue del 100% por cuanto durante el II semestre, se desarrollaron las 9 actividades planeadas para la Inducción General, así 1) Elaboración y envío del mensaje de bienvenida, 2) Entrega de Cartilla de Inducción,  3) inducción General mediante diapositivas, 4)Recorrido por las instalaciones  (funcionarios Bogotá) 5) Presentación del nuevo funcionario al personal de la Entidad, (funcionarios Bogotá) 6) Aplicación de Encuesta Evaluación de la Inducción General, 7) Registro de la huella digital para el  control del ingreso y salida para los funcionarios nuevos de la ciudad de Bogotá 8) Elaboración y entrega de un  memorando solicitando al jefe del nuevo funcionario, la  inducción específica, 9) Aplicación de la encuesta evaluación de la Inducción Específica. 
SERIE 20107101- INDUCCIÓN Y RE INDUCCIÓN</t>
  </si>
  <si>
    <t>La Eficiencia en la expedición de las Certificaciones fue del 100%. Durante el 2o semestre se expidieron dentro del término establecido 94 certificaciones solicitadas, Certificaciones SIIF 3, Certificaciones Laborales 67, certificaciones con Funciones 15, Certificación Inexistencia Personal 6, Certificación Bonos 3.
EVIDENCIAS SERIE: 21013- CERTIFICACIONES Y 2105203-PLAN DE ACCIÓN 2013.</t>
  </si>
  <si>
    <t>El GIT DE TESORERIA PRESENTÓ OCHO INFOMES DE LOS OCHO PROGRAMADOS DENTRO DE LAS FECHAS ESTABLEDICOS CUMPLIENDO AL 100%; El GIT de Contabilidad presento 64 informes de 65 programados para ser presentados en el segundo semestre de 2013; quedando pendiente de presentar informe de Bonos Pensionales. evidencias en tablas de retencion documental GCO-420-2103/5301/2702 respectivamente.</t>
  </si>
  <si>
    <t xml:space="preserve">Durante el II semestre de 2013,  se expidieron 522 cobros  por cuotas partes, frente a un total de  522  deudores por cuotas partes registradas (De FPS: 426, PROSOCIAL: 72), por los períodos desde julio hasta diciembre de 2013, con un promedio mensual de 87 cuentas de cobro) La evidencia se encuentra en los expedientes virtuales del proceso gestión de cobro en el aplicativo ORFEO, TRD, serie 201340502601..  </t>
  </si>
  <si>
    <t>Durante el II semestre de 2013, se remitieron 18 expedientes para cobro jurídico, frente a un total de 18 expedientes ejecutoriados y con liquidación de deuda (deudores Municipios de Convención, Puerto Berrio, Ocaña, Chinchiná, Girardot, Obando, Roldanillo, Hosp. Reg. de Buenaventura, Hosp. Univ. del Valle,  Tarso, Ciénaga,  Quibdó, Pueblo Rico, Buenaventura, Palmira, Pueblo Viejo, Cisneros, y E.I.S.Cúcuta).  La evidencia se encuentra en el expediente número 201340502603000 y en los expedientes respectivos.</t>
  </si>
  <si>
    <t>Durante el II semestre de 2013, se gestionaron 77 solicitudes en terminos de oportunidad, frente a un total de 77 solicitudes recibidas por concepto de cuotas partes.  La evidencia se encuentra en los expedientes virtuales del proceso gestión de cobro en el aplicativo ORFEO.serie 201340502603 y en los expedientes respectivos.</t>
  </si>
  <si>
    <t>Durante el II semestre de 2013, no se registraron deudores en mora por concepto de arrendamientos y bienes muebles e inmuebles, La evidencia se encuentra en la hoja de trabajo que contiene los estados de cuenta realizados.</t>
  </si>
  <si>
    <t>Durante el II semestre de 2013, se tramitó 1 recobro ante el Administrador Fiduciario FOSYGA, frente a un pago efectuado al contratista .    La evidencia se encuentra en el expediente virtual del proceso gestión de cobro en el aplicativo ORFEO, TRD, serie 201340502604.</t>
  </si>
  <si>
    <t>Durante el II semestre se realizaron 42 requerimientos, frente a aun total de 42 deudores o aportantes morosos del SGSSS.  La evidencia se encuentra  en el aplicativo ORFEO.TRD 20134050260600001E y en el expediente respectivo.</t>
  </si>
  <si>
    <t xml:space="preserve">Durante el II semestre de la vigencia 2013 se radicaron y se contestaron:  5  derechos de petición, 3 acciones de tutela durante el periodo  Objeto de reporte. Evidencia base de datos de la funcionaria Yudy Briseño de la Oficina Asesora Juridica </t>
  </si>
  <si>
    <t>Durante el II semestre  de la vigencia 2013 se notificaron y se contestaron 152  demandas encontra Fondo Pasivo Social De Los  Ferrocarriles Nacionales De Colombia.    Evidencia en la base de datos de la funcionaria Olga Esquivel  de la oficina asesora juridica</t>
  </si>
  <si>
    <t>Duante el segundo semestre se iniciaron 18 procesos de Cobro Coactivo remitidos por la subdireccion Finaciera, correspondiente a las siguientes entidades:2013-003 Municipio de Tarso, 2013-004 Municipio de Cienaga, 2013-005 Municipio de Buenaventura, 2013-006 Municipio Pueblorrico, 2013-007 Muniicipio de Quibdo, 2013-008 Hospital Universitario del Valle, 2013-009 EIS Cucuta, 2013-010 Municipio Pueblo Berrio, 2013-011 Munipio de Girardot, 2013-012 Municipio de Obando, 2013-013 Municipio de Rodalnillo, 2013-014 Hospital Regional de Buenaventua, 2013-015 Municipio de Chinchina, 2013-016 Municipio de Pueblo Viejo, 2013-017 Municipio de Convención, 2013-018 Municipio de Ocañ, 2013-019 Municipio de Cisneros, 2013-020 Municipio de Palmira.</t>
  </si>
  <si>
    <t>Se realizaron 16 capacitaciones realizadas en 6 jornadas de capacitación, incluyendo las divisiones.  Evidencia consignada en la carpeta de apoyo "capacitaciones ORFEO 2013".</t>
  </si>
  <si>
    <t xml:space="preserve">Se evidencia que durante el II Semestre de 2013 se solicitaron 320 documentos del archivo central en calidad de prestamo, de los cuales 315 fueron  entregadas a los funcionarios que los solicitaron; esta evidencia se puede corroborar en el programa DOCPLUS, en el módulo de Reportes,movimientos, ficha de prestamos   tomando como referencia el registro del 1 de julio del 2013 hasta el 231 de diciembre de 2013 . </t>
  </si>
  <si>
    <t>por medio de la invitacion publica 020 de 2013 adjudicada a la firma T&amp;S tecnologia y servicios, donde se contrato el servicio de manetenimiento preventivo y correctivo de los equipos de computo.</t>
  </si>
  <si>
    <t xml:space="preserve">Se evidencia que durante el II Semestre de 2013 solicitaron 121 publicaciones, de los cuales 121 fueron  publicados; evidencia que reposa en el correo electronico publicaciones@fondo. </t>
  </si>
  <si>
    <t>Se envió el informe de gestión del proceso el 27 de febrero de2013 mediante correo electrónico que reposa en el equipo del funcionario Carlos Habid</t>
  </si>
  <si>
    <t>DURANTE EL SEGUNDO SEMESTRE DE 2013 EL GRUPO DE TRABAJO DE CONTROL INTERNO REALIZO UN TOTAL DE 79 AUDITORIAS ASI:  15 AUDITORIAS DE CALIDAD, 11 SEGUIMIENTOS A PLANES INSTITUCIONALES Y 53 AUDITORIAS DE EVALUACION INDEPENDIENTE.  EVIDENCIAS EN LA SERIE DOCUMENTAL 110-53-09 Y 110-41-01</t>
  </si>
  <si>
    <t>DURANTE EL SEGUNDO SEMESTRE DE 2013 EL GRUPO DE TRABAJO DE CONTROL INTERNO REALIZO UN TOTAL DE 79 AUDITORIAS OPORTUNAMENTE.  EVIDENCIAS EN LA SERIE DOCUMENTAL 110-53-09 Y 110-41-01</t>
  </si>
  <si>
    <t>DURANTE EL SEGUNDO SEMESTRE DE 2013 EL GRUPO DE TRABAJO DE CONTROL INTERNO PRESENTO UN TOTAL DE 79 INFORMES DE AUDITORIAS OPORTUNAMENTE.  EVIDENCIAS EN LA SERIE DOCUMENTAL 110-53-09 Y 110-41-01</t>
  </si>
  <si>
    <t>se libraron 18 mandamientos de pago en terminos de oportunidad correspondiente a las siguientes entidades:2013-003 Municipio de Tarso, 2013-004 Municipio de Cienaga, 2013-005 Municipio de Buenaventura, 2013-006 Municipio Pueblorrico, 2013-007 Muniicipio de Quibdo, 2013-008 Hospital Universitario del Valle, 2013-009 EIS Cucuta, 2013-010 Municipio Pueblo Berrio, 2013-011 Munipio de Girardot, 2013-012 Municipio de Obando, 2013-013 Municipio de Rodalnillo, 2013-014 Hospital Regional de Buenaventua, 2013-015 Municipio de Chinchina, 2013-016 Municipio de Pueblo Viejo, 2013-017 Municipio de Convención, 2013-018 Municipio de Ocañ, 2013-019 Municipio de Cisneros, 2013-020 Municipio de Palmira.</t>
  </si>
  <si>
    <t>De acuerdo a cronograma interno en donde se determino las cuentas susceptibles de ser depuradas se determino que correspondian a las cuentas a analizar de las cuales se agruparon por tema a conciliar con los diferentes procesos con corte a 30 de Noviembre de 2013, cuyo resultado fueron las respectivas conciliaciones entre procesos las cuales por procedimiento se deben realizar a mas tardar el 10 dia habil del mes siguiente a conciliar para un total de 52 conciliaciones realizadas de 60 a realizar; asi mismo se concilian las cuentas contables que registra el movimiento de los bancos cuyo resultado se ve reflejado en las respectivas conciliaciones bancarias para un resultado de 156 conciliacion a realiar de 156 conciliaciones realizadas. Las respectivas conciliaciones se encuentran en carpetas debidamente archivadas segun tablas de retencion documental GCO-420-1501 "Conciliacion Entre Procesos" y GCO-420-1901 "Conciliaciones Bancarias"</t>
  </si>
  <si>
    <t xml:space="preserve">Se realizó el seguimiento a los siguientes planes institucionales: 1) Plan de fortalecimiento del Sistema Integral de Gestión (MECI - CALIDAD), bimestre Julio - Agosto, Septiembre - Octubre, 2) Plan de  Mejoramiento Institucional II trimestre correspondiente a los meses de abril, mayo y junio y III trimestre correspondiente a los meses de julio, agosto y septiembre, 3) Indicadores estrategicos y por procesos correspondientes al primes semestre del 2013. publicados en la página de intranet de la entidad.                                                FAVOR TERMINAR DE COMPLETAR EL REPORTE...  </t>
  </si>
  <si>
    <t xml:space="preserve">Se radicaron 17.765 radicados de entrada en la oficina de atención al ciudadano  de los cual todos fuerón distribuidos dentro de las 6 horas siguientes a su radicación, esta evidencia se encuentra en el aplicativo ORFEO y en la carpeta planilla correspondencia recibida 2208303. </t>
  </si>
  <si>
    <t>Durante el segundo semestre del año 2.013, se radicaron un total aproximado de 3,750 solicitudes por diferentes conceptos relacionados con el reconocimiento de prestaciones económicas, de las cuales fueron tramitadas un total de 3,571. Las solicitudes pendientes obedecen principalmente a que se deban tramitar en el primer trimestre del año 2.014, o en espera que se aporten documentos o certificaciones de los usuarios o areas de la entidad.Evidencia que se encuentra alojada en la base de datos de prestaciones economicas tramites de los abogados.</t>
  </si>
  <si>
    <t>Durante el segundo semestre del año 2013 se prestaron 418 servicios de soporte de 418 servicios de soporte solicitados; evidencia que se encuentra soportada en la carpeta 120.62.01 control servicios informaticos 2013</t>
  </si>
  <si>
    <t xml:space="preserve">Se registro en su totalidad los contratos celebrados en el 2013 y Mediante circular OAJ-20131300002194 de fecha 26 de Diciembre 2012 se solicitud A los Subdirectores, Secretario General, Jefes De Oficina y Coordinadores  De Proceso la evaluación de proveedores de los contratos celebredos en la vigencia 2013. Informacion que se puede cotejar en el link de ventanilla virtual - evaluacion de proveedores. </t>
  </si>
  <si>
    <t xml:space="preserve">En el II semestre de 2013 se recibieron  82 propuestas  y se  evaluaron en su totalidad  correspondientes a: 
1) Licitación pública 02-2013 = 5 Propuestas 
2) Concurso de Meritos del 01 al 02 = 2 Propuestas 
2) Selecciones abreviadas del  04 al 11 = 15 Propuestas 
3) Invitaciones públicas del 19 al 50 = 60 Propuestas 
Se evidencia en la página WEB de la  entidad link de CONTRATACIÓN actas de cierre y verificación.
 </t>
  </si>
  <si>
    <t xml:space="preserve">Durante el segundo semestre de la vigencia 2013 se ejecutaron 42 Contratos. Evidencia Base de Datos Contratacion 2013.                  </t>
  </si>
  <si>
    <t xml:space="preserve">Durante el semestre la ejecución total del PAC estuvo el 99%  sin embargo  es necesario que los procesos que ejecutas Gastos Generales y Gastos de Personal ejecuten el PAC de acuerdo con la solicitud de recursos que realizan, toda vez que la ejecución de estos recursos estuvieron por el límite, esta informacion se puede evidenciar en el archivo F/archivos / control de pagos 2013 y en el reporte de ejecucion del PAC en el SIIF. </t>
  </si>
  <si>
    <t>De las obligaciones tramitadas en el periodo con corte a 31 de diciembre de 2013 se pagaron en su totalidad, existiendo una oportunidad en los pagos del 100%, esta informacion se evidencia en la carpeta de ejecucion presupuestales SF- 40078-03.</t>
  </si>
  <si>
    <t>la gestión adelantada por GIT de Tesorería para lograr la depueración de las conciliaciones bancarias ha estado en el 99%, Esta informacion se puede evidenciar en la carpeta conciliaciones bancarias TRD GSO 420-1901.</t>
  </si>
  <si>
    <t>las inversiones forzosas de la Entidad se encuentran en Títulos de Tesorería TES Clase B en el 101%, en un punto por encima del mínimo obligatorio, esta informacion se puede evidenciar en la carpeta informe de inversiones TRD GTE 410-4102.</t>
  </si>
  <si>
    <t>Para el segunso semestre de 2013 se ha dado cumplimiento a las solicitudes requeridas de manera saticfatoria llevando a cabo la entrega de los elementos de papeleria, aseo y cafeteria según las necesidad de las diferentes areas y divisiones de la entidad, documentando estos en la solicitud realizada durante los 10 primeros dias de cada mes, via correo electronico o en su defecto una solicitud verbal de acuerdo a lo requerido.Esta informacion se puede evidenciar en los egresos del almacen del aplicativo sistema de inventarios SAFIX.</t>
  </si>
  <si>
    <t>para el segundo semestre de 2013 se recibieron los avaluos tecnico de los 33 inmuebles para la venta no se alcanso realizar el proceso de contratacion, por la fecha del recibido loa avaluos</t>
  </si>
  <si>
    <t>para el segundo semestre de 2013  se llevo a cabo la contrataciòn No. 054 de 2013 para el  saneamiento de los bienes inmuebles</t>
  </si>
  <si>
    <t>En octubre de 2013 se recibieron avaluos tecnicos, por falta de tiempo para realizar proceso comercialización</t>
  </si>
  <si>
    <t>Se notifivaron 3733 resoluciones de 3733 proferidas durante el segundo semestre del 2013 desde el 1 de julio hasta el 30 de diciembre del 2013. evidencia que se puede cotejar en la base de datos formato radicacion de resoluciones alojado en el equipo de trabajo del funcionario LUIS EDUARDO MARTINEZ.</t>
  </si>
  <si>
    <t>Durante el segundo semestre de la vigencia 2013 se identificaron 2 no conformidades reales y 5 no conformidades portenciales de las cuales las 7 se documentaron en terminos de oportunidad, informacion que se puede evidenciar dentro del plan de mejoramiento institucional y el plan de manejo de riesgos.</t>
  </si>
  <si>
    <t>REPORTE DE INDICADORES POR PROCESO II SEMESTRE 2013</t>
  </si>
  <si>
    <t xml:space="preserve">Durante el II Semestre se tramitaron 7 conceptos Jurídicos  utilizando un promedio de 12 dias por concepto juridico encontrandonos dentro de los terminos establecidos de ley para emitirlos para efectos del indicador. Evidencia base de datos de la funcionaria Yudy Briseño de la Oficina Asesora Juridica </t>
  </si>
  <si>
    <t xml:space="preserve">Durante el II semestre se elaboraron documentos de vigencias futuras de los siguientes servicios: 
1)Administración de Archivo Historias laboarles radicadas en el Ministerio de Hacienda y Crédito Público con No OPS -20131200157521 del 26 de agosto de 2013.
2) Servicios Personales Indirectos radicadas en el Ministerio de Hacienda y Crédito Público con No OPS -20131200127991 del 16 de julio de 2013.
3) Conratación de Bienes y Servicios radicadas en el Ministerio de Hacienda y Crédito Público con No OPS -20131200171931 del 12 de septiembre de 2013.
4) Mantenimiento de Bienes Inmuebles radicadas en el Ministerio de Hacienda y Crédito Público con No OPS -20131200221681 del 20 de noviembre de 2013.
5) Servicio de Salud regional pácifico radicadas en el Ministerio de Hacienda y Crédito Público con No OPS -20131200220241 del 18 de noviembre de 2013.                   
</t>
  </si>
  <si>
    <t xml:space="preserve">1)para el contrato del sofware antivirus se le esta realizando seguimiento periodico lo cual queda evienciado por medio de actas de visitas periodicas durante el segundo semestre del 2013 se realizaro una visitas de las cuales se tienen acta de reporte tecnico del 22 de noviembre del 2013. 2) El seguimiento al contrato con la ETB se realizo con corte a 30 de junio del 2013 por parte del supervisor del mismo MAURICIO VILLANEDA, evidencia que se puede verificar en el memorando OPS-20131200052013 carpeta 120,21,03 memorandos enviados 2013.  </t>
  </si>
  <si>
    <t>EN LA BASE DE DATOS "CONTROL DE DOCUMENTOS"  QUE DIRECCIONA MIRYAM DUARTE EN LA OFICINA ASESORA DE PLANEACION Y SISTEMAS  SE EVIDENCIAN 235 DOCUMENTOS DEL SIG RECIBIDOS PARA ELIMINACION, MODIFICACION O CREACION DE LOS CUALES 9 ESTAN SIN REVISION TECNICA YA QUE SE RECIBIRON ENTRE EL 16 Y 20 DE DICIEMBRE DE 2013 POR LO TANTO AUN NO CUMPLIA LOS 15 DIAS HABILES PARA ESTE FIN DENTRO DEL II SEMESTRE DE 2013 Y ADICIONAL SE ENCUENTRA SIN REVISION DE MANERA EXTEMPORANEO EL PROCEDIMIENTO CONCILIACION BANACARIA DE CAJA MENOR COD: 5010306 DEL ANTIGUO SIP RECIBIDO EL 8/11/2013.</t>
  </si>
  <si>
    <t>Se presentaron seis informes relacionando con  la oportunidad y el No. de tramites generados con relación a:  afiliaciones al servicio de salud, expedición de carnés de afiliación al servicio de salud, renovaciones, reintegros, cambio de tipo de afiliación de los usuarios, retiros por fallecimiento, entrega  de certificados de afiliación.
doce informes relacionandos con la oportunidad y el No. de tramites generados con relación a: expedición desprendibles de pago de los pensionados de San Juan de Dios,  expedición de carnés de pensionados de Ferrocarriles Nacionales, entrega de los listados de deducciones  a las cooperativas y sociedades de pensionados, solicitud y entrega de certificados de pensión,generar boletines de pago de pensionados de Ferrocarriles, San Juan de Dios, evidencia que se encuentra en la carpeta infome desempeño laboral atencion al ciudadano 5309.</t>
  </si>
  <si>
    <t>SE EVIDENCIA EL SEGUIMIENTO REALIZADO A LOS PLANES INSTITUCIONALES DE LA SIGUIENTE FORMA:                                                                     1) PLAN DE FORTALECIMIENTO DEL SIG CON FECHA DE ENVIO DENTRO DE LAS FECHAS ESBLECIDAS PARA LOS PERIODOS DE MAYO-JUN, LUL-AGOS, SEP-OCT;                                                                                                                                                      2) PLAN DE MANEJO DE RIESGOS CON 11 DIAS DE EXTEMPORANEIDAD  EL II TRIMESTRE (24/07/2013) Y EL III TRIMESTRE EXTEMPORANEO POR 3 DIAS (15/10/2013)                                                                                                                                                       3) PLAN DE ACCION CORRESPONDIENTE AL I SEMESTRE 2013 DENTRO DE LOS DIAS ESTABLECIDOS                                                                                                                     4) PLAN DE MEJORAMIENTO INSTITUCIONAL CORRESPONDIENTE AL II TRIMESTRE DE 2013 EXTEMPORANEO POR UN DIA (11/07/2013) Y AL III TRIMESTRE DENTRO DE LOS DIAS ESTIPULADOS.                                                           5) PLAN ANTICORRUPCION CORRESPONDIENTES AL II Y III TRIMESTRE PRESENTADOS DE MANERA OPORTUNA                                                                                      EN TOTAL DE LOS 11 SEGUIMIENTOS REALIZADOS 7 SE REALIZARON DE MANERA OPORTUNA.</t>
  </si>
  <si>
    <t xml:space="preserve">LINA ALEJANDRA MORALES </t>
  </si>
  <si>
    <t>EN LA CARPETA DE INFORMES DE DESEMPEÑO TRD 120-53-09 DE LA OFICINA DE PLANEACION Y SISTEMAS SE EVIDENCIA INFORME DE DESEMPEÑO DE DIRECCIONAMIENTO ESTRATEGICO CORRESPONDIENTE AL I SEMESTRE DE 2013 DENTRO DE LOS DIAS ESTABLECIDOS CON EL MEMORANDO OPS20131200051283 DEL 25/07/2013.</t>
  </si>
  <si>
    <t>POR MEDIO DEL SISTEMA OPERATIVO ORFEO SE VERIFICARON LOS OFICIOS DIRIGIDOS AL MINISTERIO DE HACIENDA Y CREDITO PUBLICO:                                                                                                                              1) OPS 20131200157521 DE 26/08/2013 CON ASUNTO AUTORIZACION PARA COMPROMETER VIGENCIAS FUTURAS - ADMINISTRACION DE ARCHIVO HISTORIAS LABORALES;                                                                                                                 2) OPS 201312000127991 DE 16/07/2013 ASUNTO AUTORIZACION PARA COMPROMETER VIGENCIAS FUTURAS PARA LA CONTRATACION DE PERSONAL EN MISION;                                                                                                                    3) OPS 20131200171931 DE 9/12/2013 ASUNTO AUTORIZACION PARA COMPROMETER VIGENCIAS FUTURAS PARA LA CONTRATACION BIENES Y SERVICIOS;                                                                                                                                               4)OPS 20131200220241 DE 18/11/2013 ASUNTO AUTORIZACION PARA SOLICITUD DEL SERVICIO DE SALUD ENERO 1° DE 2014 A ABRIL 30 DE 2014;                      
5) DIRIGIDO AL MINISTERIO DE SALUD Y PROTECCION SOCIAL  EL OFICIO OPS 20131200221681 DE 20/11/2013 ASUNTO SOLICITUD VIGENCIAS FUTURAS MANTENIMIENTO</t>
  </si>
  <si>
    <t>N/A</t>
  </si>
  <si>
    <t>EN LA CARPETA FISICA DE INFORMES DE DESEMPEÑO, TRD 53 09, SE EVIDENCIA 3 INFORMES MESUALES DE DESEMPEÑO,  LOS CUALES ESTAN RADICADOS DENTRO DE LOS 5 PRIMEROS DIAS HABILES ESTIPULADOS, DE ELLOS SE ENCUENTRAN EN TOTAL 18 INFORMES EQUIVALENTES A LOS 6 MESES.</t>
  </si>
  <si>
    <t>SE EVIDENCIA EN EL SISTEMA OPERATIVO ORFEO LOS RADICADOS QUE CORREPONDEN ALINFORME DE DESEMPEÑO DEL I SEMESTRE 2013 CON NO. DE MEMORANDO 20132200051643 DE 29/07/2013, INFORMES DE PERCEPCION DE SATISFACCION AL CIUDADANO DEL II TRIMESTRE DE 2013 CON MEMORANDO 20132200048343 DE 15/07/2013 Y DEL III TRIMESTRE CON EL MEMORANDO 20132200072833 de 15/10/2013.</t>
  </si>
  <si>
    <t>SE EVIDENCIA EN LA CARPETA DE COMPENSACION 13 DECLARACIONES DE GIRO Y COMPENSACION QUE SE REALIZARON CON EL DECRETO 2280 Y 13 DECLARACIONES MAS EN LA CARPETA VIRTUAL DE COMPENSACIONES DONDE SE REGISTRAN 4 POR MES DESDE OCTUBLE, ESTOS REALIZADOS CON EL DECRETO 4023 PARA UN TOTAL DE 26 EN EL II SEMESTRE.</t>
  </si>
  <si>
    <t>SE EVIDENCIA EN  LA TABLA DE DATOS SUMINISTRADA "INFORMES DE GESTION CONSOLIDADO II SEMESTRE"  EL CUMPLIMIENTO DE 961 AUDITORIAS DE SERVICIOS DE SALUD  EN EL PERIODO EVALUADO, Y ADICIONAL  48 QUE NO SE ENCUENTRAN PROGRAMADAS</t>
  </si>
  <si>
    <t>SEGÚN BASE DE DATOS EN EL MES DE JULIO SE TRAMITARON 877 PLANILAS, EN AGOSTO 836, SEPTIEMBRE 1549,  OCTUBRE 889,  NOVIEMBRE 623, DICIEMBRE 1177 PARA UN TOTAL DE 5951 PLANILLAS TRAMITADAS EN EL II SEMESTRE DE 2013</t>
  </si>
  <si>
    <t>EN LA CARPETA "CONSOLIDADO DE NOVEDADES 2013" CON TRD 320 66 01 SE REGISTRAN DE JULIO A DICIEMBRE POR MES 1077, 867, 1441, 1159, 896, 596 RESPECTIVAMENTE PARA UN TOTAL DE 6036 DE LOS CUALES 6021 FUERON DIGITADOS .</t>
  </si>
  <si>
    <t>SEGÚN BASE DE DATOS "INFORMES DE GESTION CONSOLIDADO II SEMESTRE 2013" SE REGISTRA 18 DE 18 SOLICITUDES DE VALORACION MEDICO LABORAL QUE FUERON TRAMITADAS DENTRO DE LOS PLAZOS ESTABLECIDOS.</t>
  </si>
  <si>
    <t>SE EVIDENCIA EN LA CARPETA "BOLETIN DIARIO DE ALMACEN" TRD 230 11 01  EL REGISTRO  DE SALIDAS DE ALMACEN SEGÚN SOLICITUDES DE LAS NECESIDADES DE CADA DEPENDENCIA LAS CUALES SE REALIZAN EN LOS PRIMEROS 10 DIAS DE CADA MES  MEDIANTE CORREO ELECTRONICO O EN ALGUNOS CASOS DE MANERA DIRECTA CON EL ENCARGADO SI SE PRESENTA LA NECESIDAD , ALLI REPOSAN DENTRO DEL PERIODO EVALUADO DESDE EL NO. DE SOLICITUD 5705 HASTA 15705 PARA UN TOTAL DE  10,000 SOLICITUDES ATENDIDAS.</t>
  </si>
  <si>
    <t>Bodega 11 contiene un total de items  9,495, Bodega 12 un total de items  734, Bodega 15 un total de items  2941, Bodega 16 un total de items 677 para un total en general  13,847</t>
  </si>
  <si>
    <t>Con corte a 31 de diciembre se esta realizando la recoleccion de los bienes muebles obsoletos para levantar el acta de destruccion de los mismos a mas tardar en el primer trimestre de 2014.</t>
  </si>
  <si>
    <r>
      <t xml:space="preserve">MEDIANTE  PROGRAMA FINANCIENTO </t>
    </r>
    <r>
      <rPr>
        <b/>
        <sz val="12"/>
        <rFont val="Bookman Old Style"/>
        <family val="1"/>
      </rPr>
      <t xml:space="preserve">SAFIX </t>
    </r>
    <r>
      <rPr>
        <sz val="12"/>
        <rFont val="Bookman Old Style"/>
        <family val="1"/>
      </rPr>
      <t>SE EVIDENCIA DENTRO DEL PERIODO A EVALUAR  CON NO. DE INGRESO  DEL 4908 AL 5006 PARA UN TOTAL DE  99 INGRESOS DE BIENES  Y SERVICIOS.</t>
    </r>
  </si>
  <si>
    <t>EN LA BASE DE DATOS  MATRIZ NOVEDADES NOMINA DE PLANTA DEL FPS 2013 SE EVIDENCIA 279 NOVEDADES DE PERSONAL TRAMITADAS DESDE JULIO 13 A DICIEMBRE 13 DE 2013.</t>
  </si>
  <si>
    <t>DURANTE EL II SEMESTRE DE 2013 SE VERIFICA LA LIQUIDACION Y PAGO DE 12 NOMINAS DE PLANTA REALIZADAS EN LAS 2 QUINCENAS DE LOS MESES DESDE JULIO HASTA NOVIEMBRE Y EN EL MES DE DICIEMBRE LA QUINCENA Y LIQUIDACION.</t>
  </si>
  <si>
    <t>SE HAN REALIZADO LAS NUEVE ACTIVIDADES REQUERIDAS EN LA INDUCCION DE PERSONAL DE MANERA EFICAZ DURANTE EL II SEMESTRE DE 2013.</t>
  </si>
  <si>
    <t>EN LAS CARPETAS 1 Y 2 DE CERTIFICACIONES TIEMPO Y FUNCION DE 2013 (FOLIOS 126-200 Y 1-41 RESPECTIVAMENTE) DEL GIT TALENTO HUMANO CON TRD 210 13 12 REPOSAN 98 CERTIFICACIONES EXPEDIDAS ENTRE EL 2/07/2013 Y 19/12/2013 CORRESPONDIENTES AL II SEMESTRE DE 2013.</t>
  </si>
  <si>
    <t>Se evidencio el cumplimiento de los productos programados asi:
1) Mediante Circular GTH-20132100001474 del 31 de Julio del presente año, se solicitó la Evaluación del Desempeño correspondiente al II Semstre (Febrero a Julio 2013).
2) Se revisaron y archivaron en las Historias Laborales, las cincuenta y cinco (55) Evaluaciones del Desempeño del Semestre Febrero a Julio, que fueron radicadas en el Proceso Gestión de Talento Humano.
EVIDENCIAS: 2102103- SOPORTES EVALUACIÓN DESEMPEÑO LABORAL
2104903 - HISTORIAS LABORALES DE PERSONAL</t>
  </si>
  <si>
    <t>EN LA CARPETA "CAPACITACION ORFEO 2013  DE APOYO" SE EVIDENCIA LAS PLANILLAS DE ASISTENCIA A 6 JORNADAS DE CAPACITACION DE ORFEO  EN LAS SIGUIENTES FECHAS  14-22-23/08/2013 EN LA OOICINA CENTRAL (BOGOTA) 23-24-27/09/2013 EN STA/MARTA - B/QUILLA Y CARTAGENA RESPECTIVAMENTE.</t>
  </si>
  <si>
    <t>SE EVIDENCIA SEGÚN PROGRAMA OPERATIVO DOCPLUS FUERON SOLICITADOS 316 PRESTAMOS DE DOCUMENTOS AL ARCHIVO CENTRAL LOS CUALES FUERON ENTREGADOS  RESPECTIVAMENTE Y ADICIONALMENTE 4 DOCUMENTOS CANCELADOS DE LOS CUALES TIENE REGISRTO EL FUNCIONARIO HUGO OÑATE EN UNA PLANILLA MANUAL YA QUE EN EL SISTEMA NO QUEDA REGISTRO.</t>
  </si>
  <si>
    <t xml:space="preserve">Durante el II semestre de 2013 fue realizado el INFORME EVALUACIÓN EVENTOS DE CAPACITACIÒN E IMPACTO DE LAS CAPACITACIONES DESARROLLADAS DURANTE EL PERIODO: ENERO A JUNIO DE 2013; teniendo en cuenta el indicador establecido para el reporte de este indicador se puede establecer que se capacitaron un total de 75 funcionarios a los cuales se les aplico las encuestas de las cuales se arrojo un porcentaje del 85%(37) a funcionarios y un 89%(35) a jefes o coordinadores el cual promediamos para saber funcionarios que apliquen la capacitación en el desempeño del cargo
</t>
  </si>
  <si>
    <t>SE PUDO EVIDENCIAR EN LA CARPETA DEL CONTRATO QUE LOS 143 MANTENIMIENTOS PREVENTIVOS PROGRAMADOS FUERON REALIZADOS AL 100%  CONTRATO QUE REPOSA EN LA OFICINA DE ADMINISTRATIVA</t>
  </si>
  <si>
    <t>EN LA CARPETA "CONTROL DE SERVICIOS INFORMATICOS" CON TRD 120 62 01 SE ENCUENTRA PLANILLADO POR FECHAS EL NO. DE SERVICIOS DE SOPORTE REALIZADOS DE MANERA TAL QUE EN EL II SEMESTRE DE 2013 CON NO. DE SOLICITUD DESDE EL 425 DEL 1/7/2013 HASTA EL NO. DE SOLICITUD 839 DEL 23/12/2013 UN TOTAL DE 415 SOPORTES REALIZADOS.</t>
  </si>
  <si>
    <t>SE EVIDENCIA SOPORTE TECNICO AL SEGUIMIENTO REALIZADO EL 22/11/2013 DEL SOFWARE ANTIVIRUS Y NO SE EVIDENCIA SEGUIMIENTO EN EL SEGUNDO SEMESTRE DE 2013 AL CONTRATO CON LA ETB .</t>
  </si>
  <si>
    <t>Durante el II semestre se realizaron 120 publicaciones solicitadas por los procesos mediante el correo electronico publicaciones@fondo.</t>
  </si>
  <si>
    <t>Del muestreo realizado se evidenció que de 20 carpetas seleccionadas, se dio trámite oportuno a 15 de ellas. (Trámites extemporáneos: 20132200096952, 20122200267392, 20122200262642, 20132200027112,.20122200298852).</t>
  </si>
  <si>
    <t>JOSÉ LUIS YANCES RESTÁN</t>
  </si>
  <si>
    <t xml:space="preserve">De acuerdo al muestreo realizado se evidenció el adecuado trámite de las novedades de nómina. Según base de datos que se lleva al interior del proceso, se han tramitado un total de 5714 novedades. </t>
  </si>
  <si>
    <t>El listado catastral fue allegado por parte del contratista y reposan en la carpeta de interventoría del contrato 054 de 2013. Falta realizar el cruce y análisis de dicho listado y determinar los bienes que fueron identificados y respecto de los cuales no fue posible su identificación. No obstante, aun quedan inmuebles pendientes  de legalizar que no lograron incluirse en dicho listado.</t>
  </si>
  <si>
    <t>Se suscribio contrato 054 de 2013 el cual dentro de su objeto estipula la realización del avalúo de 33 inmuebles  de propiedad de la entidad para ser comercializados, los cuales ya fueron entregados según se certifica en el memorando GAD 20132300082233 de NOV 14-2013. Sin embargo no ha sido comercializado ninguno de los bienes.</t>
  </si>
  <si>
    <t>Se evidenció que ningún bien ha podido ser saneado, no obstante el avalúo realizado respecto de algunos inmuebles y el listado catastral allegado por parte del contratista dentro del marco del contrato 054 de 2013 - LONJACUN.</t>
  </si>
  <si>
    <t>Conforme al muestreo y la constatación realizada en la página web de Colombia Compra Eficiente se evidenció la evaluación oportuna de las propuestas presentadas a consideración del proceso.</t>
  </si>
  <si>
    <t xml:space="preserve">Conforme a la base de datos proporcionada se evidenció la ejecución de 42 contratos celebrados en el segundo semestre de 2013. </t>
  </si>
  <si>
    <t xml:space="preserve">Verificadas las carpetas con TRD  numero 230.11.01  se evidenció la compra de 104 ítems, que corresponde a Invitaciones Públicas de Mínima Cuantía, Selecciones Abreviadas de Menor Cuantía y Caja Menor. </t>
  </si>
  <si>
    <t>Conforme al muestreo y la constatación realizada en la página web de Colombia Compra Eficiente se evidenció que se cumplió con la revisión técnica de los contratos celebrados por la entidad.</t>
  </si>
  <si>
    <t>Durante el segundo semestre de 2013 no se realizo la subida de contratos en el aplicativo para la evaluacion y reevaluacion de proveedores dejando con esto que no se asignaran las claves a los supervisores de los contratos para su respectiva evaluacion.  El 20 de diciembre se realizo la entrega de la administracion del aplicativo al funcionario Elvis Castro quien a fecha 31/12/2013 subio el 100% delos contratos de la vigencia 2013 y solicito la evaluacion de los mismos a los interventores y supervisores de contrato delegados a dicha actividad se le dio fecha de cumplimiento 15/01/2013.</t>
  </si>
  <si>
    <t>Conforme a la base de datos proporcionada y la verificación realizada a través de ORFEO, se evidenció la respuesta oportuna de los derechos de petición y de las acciones de tutela puestas a consideración y análisis del proceso.</t>
  </si>
  <si>
    <t>Verificados los trámites dados a través del aplicativo ORFEO, se evidenció  la oportunidad en la respuestas dadas a los conceptos solicitados.</t>
  </si>
  <si>
    <t>De acuerdo al muestreo realizado, se evidenció la contestación oportuna de las demandas en contra de la entidad. (Juzgado 12 Laboral Bogotá Proceso Nº 2013-216. Juez 18 Laboral Circuito de Bogota. Proceso 2012-740. Juez 32 Laboral Circuito de Bogota Proceso Nº 2012-869. Juzgado 2 Laboral Santa Marta Proceso Nº 2013-381. Juez 18 Laboral del Circuito de Bogota Proceso Nº 2013- 463)</t>
  </si>
  <si>
    <t>Se evidenció el trámite oportuno de la totalidad de los procesos de cobro coactivos adelantados durante el segundo semestre de 2013, en lo que respecta a la expedición del auto avocando conocimiento, de conformidad con la fecha de recepción de los memorandos enviados por parte de Gestión de Cobro.</t>
  </si>
  <si>
    <t>Se libraron de manera oportuna 18 mandamientos de pago de conformidad con la fecha de recepción de los memorandos enviados por parte de Gestión de Cobro.</t>
  </si>
  <si>
    <t>Se evidenció que los Reportes Mensuales sobre la ejecución son  descargados del SIIF el último día habil de cada mes y se verifico que las cifras reportada son veráces, como se pueden evidenciar en los Reoprtes que contienen la Información de ejecucion del PAC</t>
  </si>
  <si>
    <t>JAIME ENRIQUE ESCOBAR RODRIGUEZ</t>
  </si>
  <si>
    <t>Se evidencia  los soportes de de los informes Programado  y presentados durante el perìodo, adicionalmente se verificò aleatorimente la inofrmaciòn fisica de dichos reportes y se encuentra archivada en las carpetas respectivas, solo no se realizò un solo inorme  " Bonos Pensionales"</t>
  </si>
  <si>
    <t>Se revisó la información sobre las Obligaciones tramitadas y se evidencia su ejecución en un 100%  como reposa en la carpeta SF- 40078-03</t>
  </si>
  <si>
    <t>Se evidenció el archivo de la depuración de lasconciliaciones bancarias en el archivo "cronograma de información financiera 2013" segundo semestre, ubicado en la ruta  PLAN DE ACCION/ EJECUCIÓN PAC 2013/CRONOGRAMA DE INFORMACION FINANCIERA 2013.XLS, con un nivel de cumplimiento del 99%</t>
  </si>
  <si>
    <t xml:space="preserve">Una vez revisada la carpeta GTE-410-4102 INFORME DE INVERSIONES 2013, se evidenció que los valores aquí registrados son los reales </t>
  </si>
  <si>
    <t>Analizado este indicador se recomienda  excluir las conciliaciones bancarias, por que no mide una debida gestiòn en la depuraciòn de las cuentas durante los perìodos correspondiente a los seguimientos, se deja constancia la revisiòn de dicho Indicador como està planteado y se verificò que el resultado corresponde  a lo descrito</t>
  </si>
  <si>
    <t>Revisado el archivo correspondiente al segundo semestre de 2013 sobre la expediciòn de 504 cobros de cuotas partes y no 522 como reposa en el anàlisis del indicador lo cual se establece que del FPS solo se realizaron  408</t>
  </si>
  <si>
    <t>Se evidenciò que durante el II semestre de 2013, se remitieron 18 expedientes para cobro jurídico, frente a un total de 18 expedientes ejecutoriados y con liquidación de deuda (deudores Municipios de Convención, Puerto Berrio, Ocaña, Chinchiná, Girardot, Obando, Roldanillo, Hosp. Reg. de Buenaventura, Hosp. Univ. del Valle,  Tarso, Ciénaga,  Quibdó, Pueblo Rico, Buenaventura, Palmira, Pueblo Viejo, Cisneros, y E.I.S.Cúcuta).  La evidencia se encuentra en el expediente número 201340502603000 y en los expedientes respectivos. y en los meroandos COB 20134050067913 DE FECHA 30/09/13 / 20134050070233 DE FECHA 07/10/13 / 20134050072273 DEL 09/10/13/ 20134050073273 DEL 16/10/13 / 20134050074023 DEL 21/10/13</t>
  </si>
  <si>
    <t>Se verificò la existencia de 77 solicitudes en terminos de oportunidad  la cual se verificò uno a uno en orfeo de acuerdo a los memorando enviado a Control Interno</t>
  </si>
  <si>
    <t>Una vez revisada la base de datos se evidenciò que durante el II semestre de 2013, no se registraron deudores en mora por concepto de arrendamientos y bienes muebles e inmuebles, La evidencia se encuentra en la hoja de trabajo que contiene los estados de cuenta realizados, soporte enviado por correo electronico a Control Interno</t>
  </si>
  <si>
    <t>Se evidencia el ùnico tramite realizado mediante memorando COB 20134050234511  radicado fosyga 26251612 de fecha 16-dic-13 por Valor de $2184700 tutela</t>
  </si>
  <si>
    <t>Se evidencia las realizaciòn de 42 requerimientos de los deudores o aportantes morosos del SGSSS, se evidencia en el  aplicativo ORFEO.TRD 20134050260600001E, en el expediente respectivo y en los archivos manejados por el señor Montenegro</t>
  </si>
  <si>
    <t>Se verifico la realización de 15 auditorías de Calidad, de acuerdo a la programaciòn establecida para el II ciclo de Auditorías. Se realizó 11 seguimientos a los planes institucionales y 53 auditorías de Evaluación Indpendiente, evidencias que se ubican en las carpetas con serie documental  110-53-09  y  110-41-01</t>
  </si>
  <si>
    <t>Se verificó que durante el segundo semestre del año 2013 el Grupo de Trabajo de Control Interno realizó 79 auditorias, carpetas con TRD 110-53-09 y 110-41-01</t>
  </si>
  <si>
    <t>Se verificó que durante el segundo semestre de la vigencia 2013 el Grupo de Trabajo de Control Interno realizó un total de 79 informes para las 79 auditorías programadas, carpetas con TRD 110-53-09 y 110-41-01</t>
  </si>
  <si>
    <t>MIRIAM DUARTE - AUDITOR DE CALIDAD</t>
  </si>
  <si>
    <r>
      <t xml:space="preserve">EN LA BASE DE DATOS RADICACION DE RESOLUCIONES A CARGO DEL FUNCIONARIO </t>
    </r>
    <r>
      <rPr>
        <b/>
        <sz val="12"/>
        <rFont val="Bookman Old Style"/>
        <family val="1"/>
      </rPr>
      <t xml:space="preserve">LUIS EDUARDO MARTINEZ </t>
    </r>
    <r>
      <rPr>
        <sz val="12"/>
        <rFont val="Bookman Old Style"/>
        <family val="1"/>
      </rPr>
      <t>SE EVIDENCIA 3733 RESOLUCIONES DE  JULIO 1 A DICIEMBRE 30 DE 2013 DE LAS CUALES HAN SIDO COMUNICADAS EN SU TOTALIDAD , SIN EMBARGO 1021 DE ESTAS HAN SIDO NOTIFICADAS YA QUE EL PROCESO QUE REQUIERE CADA RESOLUCION ES LARGO Y ESTA FUERA DE LAS MANOS DE ESTA DEPENENCIA</t>
    </r>
  </si>
  <si>
    <r>
      <t xml:space="preserve">EN EL SISTEMA OPERATIVO ORFEO , INGRESANDO DESDE EL USUARIO  DEL FUNCIONARIO HUGO OÑATE NOS PERMITE ACCEDER AL REGISTRO DE ENTRADA POR LA OPCION DE </t>
    </r>
    <r>
      <rPr>
        <b/>
        <sz val="12"/>
        <rFont val="Bookman Old Style"/>
        <family val="1"/>
      </rPr>
      <t xml:space="preserve">ESTADISTICAS - RADICACION - CONSULTA DE RADICADOS POR USUARIO - TIPO DE RADICADO: ENTRADA - PERIODO A CONSULTAR POR FECHAS. </t>
    </r>
    <r>
      <rPr>
        <sz val="12"/>
        <rFont val="Bookman Old Style"/>
        <family val="1"/>
      </rPr>
      <t xml:space="preserve">LO QUE REGISTRA EN EL II SEMESTRE (01/07/2013 - 31/12/2013) </t>
    </r>
  </si>
  <si>
    <t>SE EVIDENCIA UNA NO CONFORMIDAD REAL DE AUDITORIAS DE EVALUACION INDEPENDIENTE Y 3 NO CONFORMIDADES POTENCIALES DE AUDITORIAS DE CALIDAD DETECTADOS DURANTE EL II SEMESTRE DE 2013 LOS CUALES SE ENCUENTRAN DOCUMENTADOS SEGÚN BASE DE DATOS DIGITAL EN CONTROL INTERNO.  EL PRIMERO POR 13 DIAS HABILES Y LOS OTROS TRES OPORTUNAMENTE.</t>
  </si>
  <si>
    <t xml:space="preserve">SE EVIDENCIA LA ELABORACION DE LOS INFORMES DE PERMISOS Y AUSENCUAS LABORALES CORREPOSTENDIENTES AL II Y III TRIMESTRE DE 2013 DE LOS CUALES EL PRIMERO FUE REALIZADO EXTEMPORANEAMENTE TODA VEZ QUE EN EL MES DE OCTUBRE NO SE ENCONTRABA TERMINADO AL 100% </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</si>
</sst>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0.0000000"/>
    <numFmt numFmtId="183" formatCode="0.000000"/>
    <numFmt numFmtId="184" formatCode="0.00000"/>
    <numFmt numFmtId="185" formatCode="0.0000"/>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71">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b/>
      <sz val="12"/>
      <name val="Arial Narrow"/>
      <family val="2"/>
    </font>
    <font>
      <b/>
      <sz val="8"/>
      <name val="Arial Narrow"/>
      <family val="2"/>
    </font>
    <font>
      <b/>
      <sz val="8"/>
      <color indexed="9"/>
      <name val="Arial Narrow"/>
      <family val="2"/>
    </font>
    <font>
      <sz val="8"/>
      <name val="Arial Narrow"/>
      <family val="2"/>
    </font>
    <font>
      <sz val="8"/>
      <name val="Calibri"/>
      <family val="2"/>
    </font>
    <font>
      <b/>
      <sz val="9"/>
      <name val="Arial Narrow"/>
      <family val="2"/>
    </font>
    <font>
      <b/>
      <sz val="11"/>
      <color indexed="8"/>
      <name val="Calibri"/>
      <family val="2"/>
    </font>
    <font>
      <sz val="20"/>
      <color indexed="10"/>
      <name val="Calibri"/>
      <family val="2"/>
    </font>
    <font>
      <b/>
      <sz val="20"/>
      <color indexed="8"/>
      <name val="Calibri"/>
      <family val="2"/>
    </font>
    <font>
      <b/>
      <sz val="20"/>
      <color indexed="10"/>
      <name val="Calibri"/>
      <family val="2"/>
    </font>
    <font>
      <b/>
      <sz val="20"/>
      <name val="Calibri"/>
      <family val="2"/>
    </font>
    <font>
      <b/>
      <sz val="18"/>
      <color indexed="10"/>
      <name val="Calibri"/>
      <family val="2"/>
    </font>
    <font>
      <sz val="11"/>
      <name val="Calibri"/>
      <family val="2"/>
    </font>
    <font>
      <b/>
      <sz val="14"/>
      <name val="Calibri"/>
      <family val="2"/>
    </font>
    <font>
      <b/>
      <sz val="9"/>
      <color indexed="8"/>
      <name val="Arial Narrow"/>
      <family val="2"/>
    </font>
    <font>
      <sz val="18"/>
      <color indexed="8"/>
      <name val="Calibri"/>
      <family val="2"/>
    </font>
    <font>
      <sz val="22"/>
      <color indexed="8"/>
      <name val="Calibri"/>
      <family val="2"/>
    </font>
    <font>
      <b/>
      <sz val="14"/>
      <color indexed="8"/>
      <name val="Calibri"/>
      <family val="2"/>
    </font>
    <font>
      <sz val="9"/>
      <color indexed="8"/>
      <name val="Calibri"/>
      <family val="2"/>
    </font>
    <font>
      <sz val="14"/>
      <color indexed="8"/>
      <name val="Calibri"/>
      <family val="2"/>
    </font>
    <font>
      <b/>
      <sz val="7"/>
      <name val="Arial Narrow"/>
      <family val="2"/>
    </font>
    <font>
      <sz val="11"/>
      <color indexed="10"/>
      <name val="Calibri"/>
      <family val="2"/>
    </font>
    <font>
      <b/>
      <sz val="7"/>
      <color indexed="9"/>
      <name val="Arial Narrow"/>
      <family val="2"/>
    </font>
    <font>
      <sz val="8"/>
      <color indexed="10"/>
      <name val="Arial Narrow"/>
      <family val="2"/>
    </font>
    <font>
      <sz val="9"/>
      <name val="Bookman Old Style"/>
      <family val="1"/>
    </font>
    <font>
      <sz val="9"/>
      <name val="Calibri"/>
      <family val="2"/>
    </font>
    <font>
      <b/>
      <sz val="11"/>
      <name val="Bookman Old Style"/>
      <family val="1"/>
    </font>
    <font>
      <sz val="11"/>
      <name val="Bookman Old Style"/>
      <family val="1"/>
    </font>
    <font>
      <b/>
      <sz val="12"/>
      <name val="Bookman Old Style"/>
      <family val="1"/>
    </font>
    <font>
      <sz val="12"/>
      <name val="Bookman Old Style"/>
      <family val="1"/>
    </font>
    <font>
      <sz val="12"/>
      <color indexed="8"/>
      <name val="Bookman Old Style"/>
      <family val="1"/>
    </font>
    <font>
      <b/>
      <sz val="9"/>
      <name val="Calibri"/>
      <family val="2"/>
    </font>
    <font>
      <b/>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Bookman Old Style"/>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Bookman Old Style"/>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indexed="44"/>
        <bgColor indexed="64"/>
      </patternFill>
    </fill>
    <fill>
      <patternFill patternType="solid">
        <fgColor theme="7" tint="0.39998000860214233"/>
        <bgColor indexed="64"/>
      </patternFill>
    </fill>
    <fill>
      <patternFill patternType="solid">
        <fgColor theme="8" tint="-0.24997000396251678"/>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rgb="FF00FFFF"/>
        <bgColor indexed="64"/>
      </patternFill>
    </fill>
    <fill>
      <patternFill patternType="solid">
        <fgColor rgb="FFFFCCFF"/>
        <bgColor indexed="64"/>
      </patternFill>
    </fill>
    <fill>
      <patternFill patternType="solid">
        <fgColor theme="2" tint="-0.4999699890613556"/>
        <bgColor indexed="64"/>
      </patternFill>
    </fill>
    <fill>
      <patternFill patternType="solid">
        <fgColor rgb="FFFF0000"/>
        <bgColor indexed="64"/>
      </patternFill>
    </fill>
    <fill>
      <patternFill patternType="solid">
        <fgColor rgb="FF0000FF"/>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thin"/>
      <bottom style="thin"/>
    </border>
    <border>
      <left style="thin"/>
      <right style="thin"/>
      <top/>
      <bottom style="thin"/>
    </border>
  </borders>
  <cellStyleXfs count="8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1" applyNumberFormat="0" applyAlignment="0" applyProtection="0"/>
    <xf numFmtId="181" fontId="1" fillId="0" borderId="0" applyFont="0" applyFill="0" applyBorder="0" applyAlignment="0" applyProtection="0"/>
    <xf numFmtId="0" fontId="62"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3"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4" fillId="20"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95">
    <xf numFmtId="0" fontId="0" fillId="0" borderId="0" xfId="0" applyFont="1" applyAlignment="1">
      <alignment/>
    </xf>
    <xf numFmtId="3" fontId="4" fillId="32" borderId="10" xfId="0" applyNumberFormat="1" applyFont="1" applyFill="1" applyBorder="1" applyAlignment="1" applyProtection="1">
      <alignment horizontal="center" vertical="center" wrapText="1"/>
      <protection locked="0"/>
    </xf>
    <xf numFmtId="9" fontId="4" fillId="32" borderId="10" xfId="73" applyFont="1" applyFill="1" applyBorder="1" applyAlignment="1" applyProtection="1">
      <alignment horizontal="center" vertical="center" wrapText="1"/>
      <protection locked="0"/>
    </xf>
    <xf numFmtId="0" fontId="4" fillId="32" borderId="10" xfId="0" applyFont="1" applyFill="1" applyBorder="1" applyAlignment="1" applyProtection="1">
      <alignment horizontal="center" vertical="center" wrapText="1"/>
      <protection locked="0"/>
    </xf>
    <xf numFmtId="9" fontId="5" fillId="32" borderId="10" xfId="73"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center" vertical="center" wrapText="1"/>
      <protection/>
    </xf>
    <xf numFmtId="0" fontId="12" fillId="0" borderId="0" xfId="0" applyFont="1" applyAlignment="1">
      <alignment/>
    </xf>
    <xf numFmtId="0" fontId="13" fillId="34" borderId="0" xfId="0" applyFont="1" applyFill="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6" fillId="10"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center" vertical="center" wrapText="1"/>
      <protection/>
    </xf>
    <xf numFmtId="0" fontId="27" fillId="0" borderId="0" xfId="0" applyFont="1" applyAlignment="1">
      <alignment/>
    </xf>
    <xf numFmtId="0" fontId="27" fillId="34" borderId="0" xfId="0" applyFont="1" applyFill="1" applyAlignment="1">
      <alignment/>
    </xf>
    <xf numFmtId="0" fontId="0" fillId="0" borderId="0" xfId="0" applyBorder="1" applyAlignment="1">
      <alignment/>
    </xf>
    <xf numFmtId="0" fontId="0" fillId="34" borderId="0" xfId="0" applyFill="1" applyAlignment="1">
      <alignment/>
    </xf>
    <xf numFmtId="0" fontId="7" fillId="36" borderId="10"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7" fillId="37" borderId="10" xfId="0" applyFont="1" applyFill="1" applyBorder="1" applyAlignment="1" applyProtection="1">
      <alignment horizontal="center" vertical="center" wrapText="1"/>
      <protection/>
    </xf>
    <xf numFmtId="0" fontId="7" fillId="38" borderId="10" xfId="0" applyFont="1" applyFill="1" applyBorder="1" applyAlignment="1" applyProtection="1">
      <alignment horizontal="center" vertical="center" wrapText="1"/>
      <protection/>
    </xf>
    <xf numFmtId="0" fontId="7" fillId="10"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9" fontId="3" fillId="33" borderId="10" xfId="0" applyNumberFormat="1" applyFont="1" applyFill="1" applyBorder="1" applyAlignment="1" applyProtection="1">
      <alignment horizontal="center" vertical="center" wrapText="1"/>
      <protection/>
    </xf>
    <xf numFmtId="0" fontId="11" fillId="4" borderId="10" xfId="0" applyFont="1" applyFill="1" applyBorder="1" applyAlignment="1" applyProtection="1">
      <alignment horizontal="center" vertical="center" wrapText="1"/>
      <protection/>
    </xf>
    <xf numFmtId="0" fontId="11" fillId="4" borderId="10" xfId="70" applyFont="1" applyFill="1" applyBorder="1" applyAlignment="1" applyProtection="1">
      <alignment horizontal="center" vertical="center" wrapText="1"/>
      <protection/>
    </xf>
    <xf numFmtId="0" fontId="3" fillId="4" borderId="10" xfId="70"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xf>
    <xf numFmtId="0" fontId="20" fillId="4" borderId="10" xfId="69"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locked="0"/>
    </xf>
    <xf numFmtId="9" fontId="3" fillId="33" borderId="10" xfId="73" applyFont="1" applyFill="1" applyBorder="1" applyAlignment="1" applyProtection="1">
      <alignment horizontal="center" vertical="center" wrapText="1"/>
      <protection locked="0"/>
    </xf>
    <xf numFmtId="0" fontId="3" fillId="32" borderId="11" xfId="0" applyFont="1" applyFill="1" applyBorder="1" applyAlignment="1" applyProtection="1">
      <alignment horizontal="justify" vertical="center" wrapText="1"/>
      <protection locked="0"/>
    </xf>
    <xf numFmtId="0" fontId="9" fillId="39" borderId="10" xfId="53" applyFont="1" applyFill="1" applyBorder="1" applyAlignment="1">
      <alignment vertical="center"/>
      <protection/>
    </xf>
    <xf numFmtId="0" fontId="29" fillId="39" borderId="10" xfId="53" applyFont="1" applyFill="1" applyBorder="1" applyAlignment="1">
      <alignment vertical="center"/>
      <protection/>
    </xf>
    <xf numFmtId="0" fontId="69" fillId="0" borderId="0" xfId="0" applyFont="1" applyAlignment="1">
      <alignment/>
    </xf>
    <xf numFmtId="0" fontId="26"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49" fontId="3" fillId="40" borderId="10" xfId="0" applyNumberFormat="1" applyFont="1" applyFill="1" applyBorder="1" applyAlignment="1" applyProtection="1">
      <alignment horizontal="justify" vertical="center"/>
      <protection/>
    </xf>
    <xf numFmtId="0" fontId="3" fillId="40" borderId="10" xfId="0" applyFont="1" applyFill="1" applyBorder="1" applyAlignment="1" applyProtection="1">
      <alignment horizontal="center" vertical="center"/>
      <protection/>
    </xf>
    <xf numFmtId="9" fontId="3" fillId="40" borderId="10" xfId="0" applyNumberFormat="1" applyFont="1" applyFill="1" applyBorder="1" applyAlignment="1" applyProtection="1">
      <alignment horizontal="center" vertical="center"/>
      <protection/>
    </xf>
    <xf numFmtId="0" fontId="3" fillId="41" borderId="10" xfId="0" applyFont="1" applyFill="1" applyBorder="1" applyAlignment="1" applyProtection="1">
      <alignment horizontal="center" vertical="center" wrapText="1"/>
      <protection/>
    </xf>
    <xf numFmtId="0" fontId="11" fillId="41"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protection/>
    </xf>
    <xf numFmtId="9" fontId="3" fillId="41" borderId="10" xfId="0" applyNumberFormat="1" applyFont="1" applyFill="1" applyBorder="1" applyAlignment="1" applyProtection="1">
      <alignment horizontal="center" vertical="center" wrapText="1"/>
      <protection/>
    </xf>
    <xf numFmtId="9" fontId="3" fillId="41" borderId="10" xfId="0" applyNumberFormat="1" applyFont="1" applyFill="1" applyBorder="1" applyAlignment="1" applyProtection="1">
      <alignment horizontal="center" vertical="center"/>
      <protection/>
    </xf>
    <xf numFmtId="49" fontId="3" fillId="42" borderId="10" xfId="0" applyNumberFormat="1"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9" fontId="3" fillId="42" borderId="10" xfId="0" applyNumberFormat="1" applyFont="1" applyFill="1" applyBorder="1" applyAlignment="1" applyProtection="1">
      <alignment horizontal="center" vertical="center"/>
      <protection/>
    </xf>
    <xf numFmtId="49" fontId="3" fillId="42" borderId="10" xfId="0" applyNumberFormat="1" applyFont="1" applyFill="1" applyBorder="1" applyAlignment="1" applyProtection="1">
      <alignment horizontal="justify" vertical="center"/>
      <protection/>
    </xf>
    <xf numFmtId="0" fontId="30" fillId="43" borderId="0" xfId="68" applyNumberFormat="1" applyFont="1" applyFill="1" applyBorder="1" applyAlignment="1" applyProtection="1">
      <alignment horizontal="justify" vertical="center"/>
      <protection locked="0"/>
    </xf>
    <xf numFmtId="0" fontId="3" fillId="44" borderId="10" xfId="0" applyFont="1" applyFill="1" applyBorder="1" applyAlignment="1" applyProtection="1">
      <alignment horizontal="center" vertical="center"/>
      <protection/>
    </xf>
    <xf numFmtId="0" fontId="26" fillId="10" borderId="10" xfId="0" applyFont="1" applyFill="1" applyBorder="1" applyAlignment="1" applyProtection="1">
      <alignment horizontal="center" vertical="center" wrapText="1"/>
      <protection locked="0"/>
    </xf>
    <xf numFmtId="0" fontId="24" fillId="4" borderId="10" xfId="0" applyFont="1" applyFill="1" applyBorder="1" applyAlignment="1" applyProtection="1">
      <alignment horizontal="center" vertical="center"/>
      <protection locked="0"/>
    </xf>
    <xf numFmtId="9" fontId="3" fillId="4" borderId="10" xfId="73" applyFont="1" applyFill="1" applyBorder="1" applyAlignment="1" applyProtection="1">
      <alignment horizontal="center" vertical="center" wrapText="1"/>
      <protection locked="0"/>
    </xf>
    <xf numFmtId="0" fontId="24" fillId="38" borderId="10" xfId="0" applyFont="1" applyFill="1" applyBorder="1" applyAlignment="1" applyProtection="1">
      <alignment horizontal="center" vertical="center"/>
      <protection locked="0"/>
    </xf>
    <xf numFmtId="9" fontId="3" fillId="38" borderId="10" xfId="73" applyFont="1" applyFill="1" applyBorder="1" applyAlignment="1" applyProtection="1">
      <alignment horizontal="center" vertical="center" wrapText="1"/>
      <protection locked="0"/>
    </xf>
    <xf numFmtId="9" fontId="3" fillId="38" borderId="10" xfId="73" applyNumberFormat="1" applyFont="1" applyFill="1" applyBorder="1" applyAlignment="1" applyProtection="1">
      <alignment horizontal="center" vertical="center" wrapText="1"/>
      <protection locked="0"/>
    </xf>
    <xf numFmtId="0" fontId="31" fillId="33" borderId="10" xfId="0" applyFont="1" applyFill="1" applyBorder="1" applyAlignment="1" applyProtection="1">
      <alignment horizontal="center" vertical="center"/>
      <protection locked="0"/>
    </xf>
    <xf numFmtId="0" fontId="24" fillId="41" borderId="10" xfId="0" applyFont="1" applyFill="1" applyBorder="1" applyAlignment="1" applyProtection="1">
      <alignment horizontal="center" vertical="center"/>
      <protection locked="0"/>
    </xf>
    <xf numFmtId="9" fontId="3" fillId="41" borderId="10" xfId="73"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9" fontId="11" fillId="9" borderId="10" xfId="0" applyNumberFormat="1" applyFont="1" applyFill="1" applyBorder="1" applyAlignment="1" applyProtection="1">
      <alignment horizontal="center" vertical="center" wrapText="1"/>
      <protection/>
    </xf>
    <xf numFmtId="0" fontId="11" fillId="9" borderId="10" xfId="0" applyFont="1" applyFill="1" applyBorder="1" applyAlignment="1" applyProtection="1">
      <alignment horizontal="center" vertical="center" wrapText="1"/>
      <protection/>
    </xf>
    <xf numFmtId="0" fontId="3" fillId="9" borderId="10" xfId="70" applyFont="1" applyFill="1" applyBorder="1" applyAlignment="1" applyProtection="1">
      <alignment horizontal="center" vertical="center" wrapText="1"/>
      <protection/>
    </xf>
    <xf numFmtId="9" fontId="3" fillId="9" borderId="10" xfId="0" applyNumberFormat="1" applyFont="1" applyFill="1" applyBorder="1" applyAlignment="1" applyProtection="1">
      <alignment horizontal="center" vertical="center"/>
      <protection/>
    </xf>
    <xf numFmtId="0" fontId="24" fillId="9" borderId="10" xfId="0" applyFont="1" applyFill="1" applyBorder="1" applyAlignment="1" applyProtection="1">
      <alignment horizontal="center" vertical="center"/>
      <protection locked="0"/>
    </xf>
    <xf numFmtId="9" fontId="3" fillId="9" borderId="10" xfId="73" applyFont="1" applyFill="1" applyBorder="1" applyAlignment="1" applyProtection="1">
      <alignment horizontal="center" vertical="center" wrapText="1"/>
      <protection locked="0"/>
    </xf>
    <xf numFmtId="0" fontId="24" fillId="42" borderId="10" xfId="0" applyFont="1" applyFill="1" applyBorder="1" applyAlignment="1" applyProtection="1">
      <alignment horizontal="center" vertical="center"/>
      <protection locked="0"/>
    </xf>
    <xf numFmtId="9" fontId="3" fillId="42" borderId="10" xfId="73" applyFont="1" applyFill="1" applyBorder="1" applyAlignment="1" applyProtection="1">
      <alignment horizontal="center" vertical="center" wrapText="1"/>
      <protection locked="0"/>
    </xf>
    <xf numFmtId="0" fontId="3" fillId="45" borderId="10" xfId="0"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protection/>
    </xf>
    <xf numFmtId="9" fontId="3" fillId="45" borderId="10" xfId="0" applyNumberFormat="1" applyFont="1" applyFill="1" applyBorder="1" applyAlignment="1" applyProtection="1">
      <alignment horizontal="center" vertical="center"/>
      <protection/>
    </xf>
    <xf numFmtId="0" fontId="24" fillId="45" borderId="10" xfId="0" applyFont="1" applyFill="1" applyBorder="1" applyAlignment="1" applyProtection="1">
      <alignment horizontal="center" vertical="center"/>
      <protection locked="0"/>
    </xf>
    <xf numFmtId="9" fontId="3" fillId="45" borderId="10" xfId="73" applyFont="1" applyFill="1" applyBorder="1" applyAlignment="1" applyProtection="1">
      <alignment horizontal="center" vertical="center" wrapText="1"/>
      <protection locked="0"/>
    </xf>
    <xf numFmtId="0" fontId="3" fillId="46" borderId="10" xfId="0"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protection/>
    </xf>
    <xf numFmtId="9" fontId="3" fillId="46" borderId="10" xfId="0" applyNumberFormat="1" applyFont="1" applyFill="1" applyBorder="1" applyAlignment="1" applyProtection="1">
      <alignment horizontal="center" vertical="center"/>
      <protection/>
    </xf>
    <xf numFmtId="0" fontId="24" fillId="46" borderId="10" xfId="0" applyFont="1" applyFill="1" applyBorder="1" applyAlignment="1" applyProtection="1">
      <alignment horizontal="center" vertical="center"/>
      <protection locked="0"/>
    </xf>
    <xf numFmtId="9" fontId="3" fillId="46" borderId="10" xfId="73" applyFont="1" applyFill="1" applyBorder="1" applyAlignment="1" applyProtection="1">
      <alignment horizontal="center" vertical="center" wrapText="1"/>
      <protection locked="0"/>
    </xf>
    <xf numFmtId="0" fontId="3" fillId="47" borderId="10" xfId="0" applyFont="1" applyFill="1" applyBorder="1" applyAlignment="1" applyProtection="1">
      <alignment horizontal="center" vertical="center" wrapText="1"/>
      <protection/>
    </xf>
    <xf numFmtId="49" fontId="3" fillId="47" borderId="10" xfId="0" applyNumberFormat="1" applyFont="1" applyFill="1" applyBorder="1" applyAlignment="1" applyProtection="1">
      <alignment horizontal="center" vertical="center"/>
      <protection/>
    </xf>
    <xf numFmtId="0" fontId="3" fillId="47" borderId="10" xfId="0" applyFont="1" applyFill="1" applyBorder="1" applyAlignment="1" applyProtection="1">
      <alignment horizontal="center" vertical="center"/>
      <protection/>
    </xf>
    <xf numFmtId="9" fontId="3" fillId="47" borderId="10" xfId="0" applyNumberFormat="1" applyFont="1" applyFill="1" applyBorder="1" applyAlignment="1" applyProtection="1">
      <alignment horizontal="center" vertical="center"/>
      <protection/>
    </xf>
    <xf numFmtId="0" fontId="24" fillId="47" borderId="10" xfId="0" applyFont="1" applyFill="1" applyBorder="1" applyAlignment="1" applyProtection="1">
      <alignment horizontal="center" vertical="center"/>
      <protection locked="0"/>
    </xf>
    <xf numFmtId="9" fontId="3" fillId="47" borderId="10" xfId="73" applyFont="1" applyFill="1" applyBorder="1" applyAlignment="1" applyProtection="1">
      <alignment horizontal="center" vertical="center" wrapText="1"/>
      <protection locked="0"/>
    </xf>
    <xf numFmtId="0" fontId="3" fillId="48" borderId="10" xfId="0"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protection/>
    </xf>
    <xf numFmtId="9" fontId="3" fillId="48" borderId="10" xfId="0" applyNumberFormat="1" applyFont="1" applyFill="1" applyBorder="1" applyAlignment="1" applyProtection="1">
      <alignment horizontal="center" vertical="center"/>
      <protection/>
    </xf>
    <xf numFmtId="0" fontId="24" fillId="48" borderId="10" xfId="0" applyFont="1" applyFill="1" applyBorder="1" applyAlignment="1" applyProtection="1">
      <alignment horizontal="center" vertical="center"/>
      <protection locked="0"/>
    </xf>
    <xf numFmtId="9" fontId="3" fillId="48" borderId="10" xfId="73" applyFont="1" applyFill="1" applyBorder="1" applyAlignment="1" applyProtection="1">
      <alignment horizontal="center" vertical="center" wrapText="1"/>
      <protection locked="0"/>
    </xf>
    <xf numFmtId="2" fontId="24" fillId="45" borderId="10" xfId="0" applyNumberFormat="1" applyFont="1" applyFill="1" applyBorder="1" applyAlignment="1" applyProtection="1">
      <alignment horizontal="center" vertical="center"/>
      <protection locked="0"/>
    </xf>
    <xf numFmtId="0" fontId="3" fillId="13" borderId="10" xfId="0" applyFont="1" applyFill="1" applyBorder="1" applyAlignment="1" applyProtection="1">
      <alignment horizontal="center" vertical="center" wrapText="1"/>
      <protection/>
    </xf>
    <xf numFmtId="0" fontId="11" fillId="13" borderId="10" xfId="0" applyFont="1" applyFill="1" applyBorder="1" applyAlignment="1" applyProtection="1">
      <alignment horizontal="center" vertical="center" wrapText="1"/>
      <protection/>
    </xf>
    <xf numFmtId="0" fontId="3" fillId="13" borderId="10" xfId="0" applyFont="1" applyFill="1" applyBorder="1" applyAlignment="1" applyProtection="1">
      <alignment horizontal="center" vertical="center"/>
      <protection/>
    </xf>
    <xf numFmtId="9" fontId="3" fillId="13" borderId="10" xfId="0" applyNumberFormat="1" applyFont="1" applyFill="1" applyBorder="1" applyAlignment="1" applyProtection="1">
      <alignment horizontal="center" vertical="center"/>
      <protection/>
    </xf>
    <xf numFmtId="0" fontId="24" fillId="13" borderId="10" xfId="0" applyFont="1" applyFill="1" applyBorder="1" applyAlignment="1" applyProtection="1">
      <alignment horizontal="center" vertical="center"/>
      <protection locked="0"/>
    </xf>
    <xf numFmtId="9" fontId="3" fillId="13" borderId="10" xfId="73" applyFont="1" applyFill="1" applyBorder="1" applyAlignment="1" applyProtection="1">
      <alignment horizontal="center" vertical="center" wrapText="1"/>
      <protection locked="0"/>
    </xf>
    <xf numFmtId="0" fontId="3" fillId="49" borderId="10" xfId="0" applyFont="1" applyFill="1" applyBorder="1" applyAlignment="1" applyProtection="1">
      <alignment horizontal="center" vertical="center" wrapText="1"/>
      <protection/>
    </xf>
    <xf numFmtId="0" fontId="11" fillId="49" borderId="10" xfId="0" applyFont="1" applyFill="1" applyBorder="1" applyAlignment="1" applyProtection="1">
      <alignment horizontal="center" vertical="center" wrapText="1"/>
      <protection/>
    </xf>
    <xf numFmtId="9" fontId="3" fillId="49" borderId="10" xfId="0" applyNumberFormat="1" applyFont="1" applyFill="1" applyBorder="1" applyAlignment="1" applyProtection="1">
      <alignment horizontal="center" vertical="center"/>
      <protection/>
    </xf>
    <xf numFmtId="0" fontId="24" fillId="49" borderId="10" xfId="0" applyFont="1" applyFill="1" applyBorder="1" applyAlignment="1" applyProtection="1">
      <alignment horizontal="center" vertical="center"/>
      <protection locked="0"/>
    </xf>
    <xf numFmtId="9" fontId="3" fillId="49" borderId="10" xfId="73" applyFont="1" applyFill="1" applyBorder="1" applyAlignment="1" applyProtection="1">
      <alignment horizontal="center" vertical="center" wrapText="1"/>
      <protection locked="0"/>
    </xf>
    <xf numFmtId="0" fontId="3" fillId="49" borderId="10" xfId="0" applyFont="1" applyFill="1" applyBorder="1" applyAlignment="1" applyProtection="1">
      <alignment horizontal="center" vertical="center"/>
      <protection/>
    </xf>
    <xf numFmtId="0" fontId="3" fillId="50"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center" vertical="center"/>
      <protection/>
    </xf>
    <xf numFmtId="9" fontId="3" fillId="50" borderId="10" xfId="0" applyNumberFormat="1" applyFont="1" applyFill="1" applyBorder="1" applyAlignment="1" applyProtection="1">
      <alignment horizontal="center" vertical="center"/>
      <protection/>
    </xf>
    <xf numFmtId="0" fontId="24" fillId="50" borderId="10" xfId="0" applyFont="1" applyFill="1" applyBorder="1" applyAlignment="1" applyProtection="1">
      <alignment horizontal="center" vertical="center"/>
      <protection locked="0"/>
    </xf>
    <xf numFmtId="9" fontId="3" fillId="50" borderId="10" xfId="73" applyFont="1" applyFill="1" applyBorder="1" applyAlignment="1" applyProtection="1">
      <alignment horizontal="center" vertical="center" wrapText="1"/>
      <protection locked="0"/>
    </xf>
    <xf numFmtId="0" fontId="3" fillId="50" borderId="10" xfId="0" applyFont="1" applyFill="1" applyBorder="1" applyAlignment="1" applyProtection="1">
      <alignment horizontal="justify" vertical="center" wrapText="1"/>
      <protection/>
    </xf>
    <xf numFmtId="0" fontId="3" fillId="51" borderId="10" xfId="0" applyFont="1" applyFill="1" applyBorder="1" applyAlignment="1" applyProtection="1">
      <alignment horizontal="center" vertical="center" wrapText="1"/>
      <protection/>
    </xf>
    <xf numFmtId="0" fontId="11" fillId="51" borderId="10" xfId="0" applyFont="1" applyFill="1" applyBorder="1" applyAlignment="1" applyProtection="1">
      <alignment horizontal="center" vertical="center" wrapText="1"/>
      <protection/>
    </xf>
    <xf numFmtId="0" fontId="3" fillId="51" borderId="10" xfId="0" applyFont="1" applyFill="1" applyBorder="1" applyAlignment="1" applyProtection="1">
      <alignment horizontal="center" vertical="center"/>
      <protection/>
    </xf>
    <xf numFmtId="9" fontId="3" fillId="51" borderId="10" xfId="0" applyNumberFormat="1" applyFont="1" applyFill="1" applyBorder="1" applyAlignment="1" applyProtection="1">
      <alignment horizontal="center" vertical="center" wrapText="1"/>
      <protection/>
    </xf>
    <xf numFmtId="0" fontId="24" fillId="51" borderId="10" xfId="0" applyFont="1" applyFill="1" applyBorder="1" applyAlignment="1" applyProtection="1">
      <alignment horizontal="center" vertical="center"/>
      <protection locked="0"/>
    </xf>
    <xf numFmtId="9" fontId="3" fillId="51" borderId="10" xfId="73" applyFont="1" applyFill="1" applyBorder="1" applyAlignment="1" applyProtection="1">
      <alignment horizontal="center" vertical="center" wrapText="1"/>
      <protection locked="0"/>
    </xf>
    <xf numFmtId="9" fontId="3" fillId="51" borderId="10" xfId="0" applyNumberFormat="1" applyFont="1" applyFill="1" applyBorder="1" applyAlignment="1" applyProtection="1">
      <alignment horizontal="center" vertical="center"/>
      <protection/>
    </xf>
    <xf numFmtId="1" fontId="3" fillId="49" borderId="10" xfId="73" applyNumberFormat="1" applyFont="1" applyFill="1" applyBorder="1" applyAlignment="1" applyProtection="1">
      <alignment horizontal="center" vertical="center" wrapText="1"/>
      <protection locked="0"/>
    </xf>
    <xf numFmtId="0" fontId="26" fillId="52" borderId="10" xfId="0" applyFont="1" applyFill="1" applyBorder="1" applyAlignment="1" applyProtection="1">
      <alignment horizontal="center" vertical="center" wrapText="1"/>
      <protection/>
    </xf>
    <xf numFmtId="0" fontId="31" fillId="46" borderId="10" xfId="0" applyFont="1" applyFill="1" applyBorder="1" applyAlignment="1" applyProtection="1">
      <alignment horizontal="center" vertical="center"/>
      <protection locked="0"/>
    </xf>
    <xf numFmtId="0" fontId="33" fillId="39" borderId="10" xfId="53" applyFont="1" applyFill="1" applyBorder="1" applyAlignment="1">
      <alignment vertical="center"/>
      <protection/>
    </xf>
    <xf numFmtId="0" fontId="70" fillId="53" borderId="10" xfId="0" applyFont="1" applyFill="1" applyBorder="1" applyAlignment="1">
      <alignment/>
    </xf>
    <xf numFmtId="0" fontId="32" fillId="32" borderId="10" xfId="0" applyFont="1" applyFill="1" applyBorder="1" applyAlignment="1" applyProtection="1">
      <alignment horizontal="center" vertical="center" wrapText="1"/>
      <protection locked="0"/>
    </xf>
    <xf numFmtId="0" fontId="70" fillId="0" borderId="0" xfId="0" applyFont="1" applyAlignment="1">
      <alignment/>
    </xf>
    <xf numFmtId="0" fontId="35" fillId="33" borderId="10" xfId="0" applyFont="1" applyFill="1" applyBorder="1" applyAlignment="1" applyProtection="1">
      <alignment horizontal="justify" vertical="center" wrapText="1"/>
      <protection locked="0"/>
    </xf>
    <xf numFmtId="0" fontId="35" fillId="33" borderId="10" xfId="0" applyFont="1" applyFill="1" applyBorder="1" applyAlignment="1" applyProtection="1">
      <alignment horizontal="center" vertical="center" wrapText="1"/>
      <protection locked="0"/>
    </xf>
    <xf numFmtId="0" fontId="36" fillId="33" borderId="10" xfId="0" applyFont="1" applyFill="1" applyBorder="1" applyAlignment="1" applyProtection="1">
      <alignment horizontal="justify" vertical="center" wrapText="1"/>
      <protection locked="0"/>
    </xf>
    <xf numFmtId="0" fontId="36" fillId="41" borderId="10" xfId="0" applyFont="1" applyFill="1" applyBorder="1" applyAlignment="1" applyProtection="1">
      <alignment horizontal="justify" vertical="center" wrapText="1"/>
      <protection locked="0"/>
    </xf>
    <xf numFmtId="0" fontId="36" fillId="41" borderId="10" xfId="0" applyFont="1" applyFill="1" applyBorder="1" applyAlignment="1" applyProtection="1">
      <alignment horizontal="center" vertical="center" wrapText="1"/>
      <protection locked="0"/>
    </xf>
    <xf numFmtId="0" fontId="35" fillId="4" borderId="10" xfId="0" applyNumberFormat="1" applyFont="1" applyFill="1" applyBorder="1" applyAlignment="1" applyProtection="1">
      <alignment horizontal="justify" vertical="center" wrapText="1"/>
      <protection locked="0"/>
    </xf>
    <xf numFmtId="0" fontId="35" fillId="4" borderId="10" xfId="0" applyFont="1" applyFill="1" applyBorder="1" applyAlignment="1" applyProtection="1">
      <alignment horizontal="center" vertical="center" wrapText="1"/>
      <protection locked="0"/>
    </xf>
    <xf numFmtId="0" fontId="35" fillId="4" borderId="10" xfId="0" applyFont="1" applyFill="1" applyBorder="1" applyAlignment="1" applyProtection="1">
      <alignment horizontal="justify" vertical="center" wrapText="1"/>
      <protection locked="0"/>
    </xf>
    <xf numFmtId="0" fontId="35" fillId="42" borderId="10" xfId="68" applyFont="1" applyFill="1" applyBorder="1" applyAlignment="1" applyProtection="1">
      <alignment horizontal="justify" vertical="center" wrapText="1"/>
      <protection locked="0"/>
    </xf>
    <xf numFmtId="0" fontId="35" fillId="46" borderId="10" xfId="0" applyNumberFormat="1" applyFont="1" applyFill="1" applyBorder="1" applyAlignment="1" applyProtection="1">
      <alignment horizontal="justify" vertical="center" wrapText="1"/>
      <protection locked="0"/>
    </xf>
    <xf numFmtId="0" fontId="35" fillId="46" borderId="10" xfId="0" applyFont="1" applyFill="1" applyBorder="1" applyAlignment="1" applyProtection="1">
      <alignment horizontal="center" vertical="center" wrapText="1"/>
      <protection locked="0"/>
    </xf>
    <xf numFmtId="0" fontId="35" fillId="46" borderId="10" xfId="0" applyFont="1" applyFill="1" applyBorder="1" applyAlignment="1" applyProtection="1">
      <alignment horizontal="justify" vertical="center" wrapText="1"/>
      <protection locked="0"/>
    </xf>
    <xf numFmtId="0" fontId="35" fillId="40" borderId="10" xfId="0" applyFont="1" applyFill="1" applyBorder="1" applyAlignment="1" applyProtection="1">
      <alignment horizontal="justify" vertical="center" wrapText="1"/>
      <protection locked="0"/>
    </xf>
    <xf numFmtId="0" fontId="35" fillId="40" borderId="10" xfId="0" applyFont="1" applyFill="1" applyBorder="1" applyAlignment="1" applyProtection="1">
      <alignment horizontal="center" vertical="center" wrapText="1"/>
      <protection locked="0"/>
    </xf>
    <xf numFmtId="0" fontId="35" fillId="47" borderId="10" xfId="68" applyFont="1" applyFill="1" applyBorder="1" applyAlignment="1" applyProtection="1">
      <alignment horizontal="justify" vertical="center" wrapText="1"/>
      <protection locked="0"/>
    </xf>
    <xf numFmtId="0" fontId="35" fillId="47" borderId="10" xfId="68" applyFont="1" applyFill="1" applyBorder="1" applyAlignment="1" applyProtection="1">
      <alignment horizontal="center" vertical="center" wrapText="1"/>
      <protection locked="0"/>
    </xf>
    <xf numFmtId="0" fontId="35" fillId="47" borderId="10" xfId="68" applyNumberFormat="1" applyFont="1" applyFill="1" applyBorder="1" applyAlignment="1" applyProtection="1">
      <alignment horizontal="justify" vertical="center" wrapText="1"/>
      <protection locked="0"/>
    </xf>
    <xf numFmtId="0" fontId="35" fillId="45" borderId="10" xfId="0" applyFont="1" applyFill="1" applyBorder="1" applyAlignment="1" applyProtection="1">
      <alignment horizontal="justify" vertical="center" wrapText="1"/>
      <protection locked="0"/>
    </xf>
    <xf numFmtId="0" fontId="35" fillId="45" borderId="10" xfId="0" applyFont="1" applyFill="1" applyBorder="1" applyAlignment="1" applyProtection="1">
      <alignment horizontal="center" vertical="center" wrapText="1"/>
      <protection locked="0"/>
    </xf>
    <xf numFmtId="0" fontId="35" fillId="13" borderId="10" xfId="0" applyNumberFormat="1" applyFont="1" applyFill="1" applyBorder="1" applyAlignment="1" applyProtection="1">
      <alignment horizontal="justify" vertical="center" wrapText="1"/>
      <protection locked="0"/>
    </xf>
    <xf numFmtId="0" fontId="35" fillId="13" borderId="10" xfId="0" applyNumberFormat="1" applyFont="1" applyFill="1" applyBorder="1" applyAlignment="1" applyProtection="1">
      <alignment horizontal="center" vertical="center" wrapText="1"/>
      <protection locked="0"/>
    </xf>
    <xf numFmtId="0" fontId="35" fillId="13" borderId="10" xfId="68" applyFont="1" applyFill="1" applyBorder="1" applyAlignment="1" applyProtection="1">
      <alignment horizontal="justify" vertical="center" wrapText="1"/>
      <protection locked="0"/>
    </xf>
    <xf numFmtId="0" fontId="35" fillId="13" borderId="10" xfId="68" applyFont="1" applyFill="1" applyBorder="1" applyAlignment="1" applyProtection="1">
      <alignment horizontal="center" vertical="center" wrapText="1"/>
      <protection locked="0"/>
    </xf>
    <xf numFmtId="0" fontId="35" fillId="13" borderId="10" xfId="68" applyNumberFormat="1" applyFont="1" applyFill="1" applyBorder="1" applyAlignment="1" applyProtection="1">
      <alignment horizontal="justify" vertical="center"/>
      <protection locked="0"/>
    </xf>
    <xf numFmtId="0" fontId="35" fillId="13" borderId="10" xfId="0" applyFont="1" applyFill="1" applyBorder="1" applyAlignment="1" applyProtection="1">
      <alignment horizontal="justify" vertical="center"/>
      <protection locked="0"/>
    </xf>
    <xf numFmtId="0" fontId="35" fillId="49" borderId="10" xfId="68" applyNumberFormat="1" applyFont="1" applyFill="1" applyBorder="1" applyAlignment="1" applyProtection="1">
      <alignment horizontal="center" vertical="center" wrapText="1"/>
      <protection locked="0"/>
    </xf>
    <xf numFmtId="0" fontId="35" fillId="48" borderId="10" xfId="68" applyFont="1" applyFill="1" applyBorder="1" applyAlignment="1" applyProtection="1">
      <alignment horizontal="justify" vertical="center"/>
      <protection locked="0"/>
    </xf>
    <xf numFmtId="0" fontId="35" fillId="48" borderId="10" xfId="68" applyFont="1" applyFill="1" applyBorder="1" applyAlignment="1" applyProtection="1">
      <alignment horizontal="center" vertical="center" wrapText="1"/>
      <protection locked="0"/>
    </xf>
    <xf numFmtId="0" fontId="35" fillId="48" borderId="10" xfId="0" applyFont="1" applyFill="1" applyBorder="1" applyAlignment="1" applyProtection="1">
      <alignment horizontal="justify" vertical="center" wrapText="1"/>
      <protection locked="0"/>
    </xf>
    <xf numFmtId="0" fontId="35" fillId="45" borderId="10" xfId="68" applyFont="1" applyFill="1" applyBorder="1" applyAlignment="1" applyProtection="1">
      <alignment horizontal="justify" vertical="center"/>
      <protection locked="0"/>
    </xf>
    <xf numFmtId="0" fontId="35" fillId="45" borderId="10" xfId="68" applyFont="1" applyFill="1" applyBorder="1" applyAlignment="1" applyProtection="1">
      <alignment horizontal="center" vertical="center" wrapText="1"/>
      <protection locked="0"/>
    </xf>
    <xf numFmtId="0" fontId="35" fillId="50" borderId="10" xfId="68" applyFont="1" applyFill="1" applyBorder="1" applyAlignment="1" applyProtection="1">
      <alignment horizontal="center" vertical="center" wrapText="1"/>
      <protection locked="0"/>
    </xf>
    <xf numFmtId="0" fontId="35" fillId="50" borderId="10" xfId="68" applyFont="1" applyFill="1" applyBorder="1" applyAlignment="1" applyProtection="1">
      <alignment horizontal="justify" vertical="center"/>
      <protection locked="0"/>
    </xf>
    <xf numFmtId="0" fontId="35" fillId="51" borderId="10" xfId="68" applyNumberFormat="1" applyFont="1" applyFill="1" applyBorder="1" applyAlignment="1" applyProtection="1">
      <alignment horizontal="justify" vertical="center"/>
      <protection locked="0"/>
    </xf>
    <xf numFmtId="0" fontId="35" fillId="51" borderId="10" xfId="68" applyNumberFormat="1" applyFont="1" applyFill="1" applyBorder="1" applyAlignment="1" applyProtection="1">
      <alignment horizontal="center" vertical="center" wrapText="1"/>
      <protection locked="0"/>
    </xf>
    <xf numFmtId="9" fontId="0" fillId="0" borderId="0" xfId="0" applyNumberFormat="1" applyAlignment="1">
      <alignment/>
    </xf>
    <xf numFmtId="0" fontId="24" fillId="43" borderId="0" xfId="0" applyFont="1" applyFill="1" applyBorder="1" applyAlignment="1" applyProtection="1">
      <alignment horizontal="center" vertical="center"/>
      <protection locked="0"/>
    </xf>
    <xf numFmtId="0" fontId="35" fillId="9" borderId="10" xfId="68" applyFont="1" applyFill="1" applyBorder="1" applyAlignment="1" applyProtection="1">
      <alignment horizontal="center" vertical="center" wrapText="1"/>
      <protection locked="0"/>
    </xf>
    <xf numFmtId="0" fontId="35" fillId="42" borderId="10" xfId="0" applyNumberFormat="1" applyFont="1" applyFill="1" applyBorder="1" applyAlignment="1" applyProtection="1">
      <alignment horizontal="center" vertical="center" wrapText="1"/>
      <protection locked="0"/>
    </xf>
    <xf numFmtId="0" fontId="35" fillId="38" borderId="10" xfId="0" applyNumberFormat="1" applyFont="1" applyFill="1" applyBorder="1" applyAlignment="1" applyProtection="1">
      <alignment horizontal="justify" vertical="center" wrapText="1"/>
      <protection locked="0"/>
    </xf>
    <xf numFmtId="0" fontId="35" fillId="38" borderId="10" xfId="0" applyNumberFormat="1" applyFont="1" applyFill="1" applyBorder="1" applyAlignment="1" applyProtection="1">
      <alignment horizontal="center" vertical="center" wrapText="1"/>
      <protection locked="0"/>
    </xf>
    <xf numFmtId="0" fontId="35" fillId="49" borderId="10" xfId="0" applyNumberFormat="1" applyFont="1" applyFill="1" applyBorder="1" applyAlignment="1" applyProtection="1">
      <alignment horizontal="justify" vertical="center" wrapText="1"/>
      <protection locked="0"/>
    </xf>
    <xf numFmtId="0" fontId="35" fillId="49" borderId="10" xfId="68" applyNumberFormat="1" applyFont="1" applyFill="1" applyBorder="1" applyAlignment="1" applyProtection="1">
      <alignment horizontal="justify" vertical="center" wrapText="1"/>
      <protection locked="0"/>
    </xf>
    <xf numFmtId="0" fontId="35" fillId="49" borderId="10" xfId="0" applyNumberFormat="1" applyFont="1" applyFill="1" applyBorder="1" applyAlignment="1" applyProtection="1">
      <alignment horizontal="center" vertical="center" wrapText="1"/>
      <protection locked="0"/>
    </xf>
    <xf numFmtId="0" fontId="35" fillId="45" borderId="10" xfId="0" applyFont="1" applyFill="1" applyBorder="1" applyAlignment="1" applyProtection="1">
      <alignment horizontal="justify" vertical="center" wrapText="1"/>
      <protection/>
    </xf>
    <xf numFmtId="0" fontId="35" fillId="51" borderId="10" xfId="68" applyNumberFormat="1" applyFont="1" applyFill="1" applyBorder="1" applyAlignment="1" applyProtection="1">
      <alignment horizontal="justify" vertical="center" wrapText="1"/>
      <protection locked="0"/>
    </xf>
    <xf numFmtId="0" fontId="35" fillId="41" borderId="10" xfId="0" applyFont="1" applyFill="1" applyBorder="1" applyAlignment="1" applyProtection="1">
      <alignment horizontal="justify" vertical="center" wrapText="1"/>
      <protection locked="0"/>
    </xf>
    <xf numFmtId="0" fontId="35" fillId="9" borderId="10" xfId="68" applyFont="1" applyFill="1" applyBorder="1" applyAlignment="1" applyProtection="1">
      <alignment horizontal="justify" vertical="center" wrapText="1"/>
      <protection locked="0"/>
    </xf>
    <xf numFmtId="0" fontId="35" fillId="42" borderId="10" xfId="0" applyNumberFormat="1" applyFont="1" applyFill="1" applyBorder="1" applyAlignment="1" applyProtection="1">
      <alignment horizontal="justify" vertical="center" wrapText="1"/>
      <protection locked="0"/>
    </xf>
    <xf numFmtId="0" fontId="35" fillId="45" borderId="10" xfId="68" applyFont="1" applyFill="1" applyBorder="1" applyAlignment="1" applyProtection="1">
      <alignment horizontal="justify" vertical="center" wrapText="1"/>
      <protection locked="0"/>
    </xf>
    <xf numFmtId="0" fontId="35" fillId="13" borderId="10" xfId="68" applyNumberFormat="1" applyFont="1" applyFill="1" applyBorder="1" applyAlignment="1" applyProtection="1">
      <alignment horizontal="justify" vertical="center" wrapText="1"/>
      <protection locked="0"/>
    </xf>
    <xf numFmtId="0" fontId="35" fillId="48" borderId="10" xfId="68" applyFont="1" applyFill="1" applyBorder="1" applyAlignment="1" applyProtection="1">
      <alignment horizontal="justify" vertical="center" wrapText="1"/>
      <protection locked="0"/>
    </xf>
    <xf numFmtId="0" fontId="35" fillId="50" borderId="10" xfId="68" applyFont="1" applyFill="1" applyBorder="1" applyAlignment="1" applyProtection="1">
      <alignment horizontal="justify" vertical="center" wrapText="1"/>
      <protection locked="0"/>
    </xf>
    <xf numFmtId="0" fontId="37" fillId="47" borderId="10" xfId="0" applyFont="1" applyFill="1" applyBorder="1" applyAlignment="1" applyProtection="1">
      <alignment horizontal="center" vertical="center"/>
      <protection locked="0"/>
    </xf>
    <xf numFmtId="0" fontId="38" fillId="13" borderId="10" xfId="0" applyFont="1" applyFill="1" applyBorder="1" applyAlignment="1" applyProtection="1">
      <alignment horizontal="center" vertical="center"/>
      <protection locked="0"/>
    </xf>
    <xf numFmtId="9" fontId="11" fillId="13" borderId="10" xfId="73" applyFont="1" applyFill="1" applyBorder="1" applyAlignment="1" applyProtection="1">
      <alignment horizontal="center" vertical="center" wrapText="1"/>
      <protection locked="0"/>
    </xf>
    <xf numFmtId="0" fontId="25" fillId="34" borderId="0" xfId="0" applyFont="1" applyFill="1" applyBorder="1" applyAlignment="1">
      <alignment horizontal="center" vertical="center"/>
    </xf>
    <xf numFmtId="0" fontId="19" fillId="54" borderId="12" xfId="0" applyFont="1" applyFill="1" applyBorder="1" applyAlignment="1">
      <alignment horizontal="center" vertical="center"/>
    </xf>
    <xf numFmtId="0" fontId="19" fillId="54" borderId="10" xfId="0" applyFont="1" applyFill="1" applyBorder="1" applyAlignment="1">
      <alignment horizontal="center" vertical="center"/>
    </xf>
    <xf numFmtId="0" fontId="7" fillId="36" borderId="10" xfId="0" applyFont="1" applyFill="1" applyBorder="1" applyAlignment="1" applyProtection="1">
      <alignment horizontal="center" vertical="center" wrapText="1"/>
      <protection locked="0"/>
    </xf>
    <xf numFmtId="0" fontId="7" fillId="32" borderId="10" xfId="0" applyFont="1" applyFill="1" applyBorder="1" applyAlignment="1" applyProtection="1">
      <alignment horizontal="center" vertical="center" wrapText="1"/>
      <protection locked="0"/>
    </xf>
    <xf numFmtId="0" fontId="7" fillId="34" borderId="10" xfId="53" applyFont="1" applyFill="1" applyBorder="1" applyAlignment="1">
      <alignment horizontal="center" vertical="center"/>
      <protection/>
    </xf>
    <xf numFmtId="0" fontId="32" fillId="34" borderId="10" xfId="53" applyFont="1" applyFill="1" applyBorder="1" applyAlignment="1">
      <alignment horizontal="center" vertical="center"/>
      <protection/>
    </xf>
    <xf numFmtId="0" fontId="5" fillId="32" borderId="10" xfId="0" applyFont="1" applyFill="1" applyBorder="1" applyAlignment="1" applyProtection="1">
      <alignment horizontal="center" vertical="center" wrapText="1"/>
      <protection locked="0"/>
    </xf>
    <xf numFmtId="0" fontId="6" fillId="34" borderId="10" xfId="53" applyFont="1" applyFill="1" applyBorder="1" applyAlignment="1">
      <alignment horizontal="center" vertic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2 10" xfId="54"/>
    <cellStyle name="Normal 2 11" xfId="55"/>
    <cellStyle name="Normal 2 12" xfId="56"/>
    <cellStyle name="Normal 2 13" xfId="57"/>
    <cellStyle name="Normal 2 14" xfId="58"/>
    <cellStyle name="Normal 2 15" xfId="59"/>
    <cellStyle name="Normal 2 2" xfId="60"/>
    <cellStyle name="Normal 2 3" xfId="61"/>
    <cellStyle name="Normal 2 4" xfId="62"/>
    <cellStyle name="Normal 2 5" xfId="63"/>
    <cellStyle name="Normal 2 6" xfId="64"/>
    <cellStyle name="Normal 2 7" xfId="65"/>
    <cellStyle name="Normal 2 8" xfId="66"/>
    <cellStyle name="Normal 2 9" xfId="67"/>
    <cellStyle name="Normal 4" xfId="68"/>
    <cellStyle name="Normal 6" xfId="69"/>
    <cellStyle name="Normal 9" xfId="70"/>
    <cellStyle name="Notas" xfId="71"/>
    <cellStyle name="Percent" xfId="72"/>
    <cellStyle name="Porcentual 2" xfId="73"/>
    <cellStyle name="Porcentual 2 2" xfId="74"/>
    <cellStyle name="Salida" xfId="75"/>
    <cellStyle name="Texto de advertencia" xfId="76"/>
    <cellStyle name="Texto explicativo" xfId="77"/>
    <cellStyle name="Título" xfId="78"/>
    <cellStyle name="Título 2" xfId="79"/>
    <cellStyle name="Título 3" xfId="80"/>
    <cellStyle name="Total" xfId="81"/>
  </cellStyles>
  <dxfs count="7">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1</xdr:col>
      <xdr:colOff>676275</xdr:colOff>
      <xdr:row>2</xdr:row>
      <xdr:rowOff>152400</xdr:rowOff>
    </xdr:to>
    <xdr:pic>
      <xdr:nvPicPr>
        <xdr:cNvPr id="1" name="Picture 30"/>
        <xdr:cNvPicPr preferRelativeResize="1">
          <a:picLocks noChangeAspect="1"/>
        </xdr:cNvPicPr>
      </xdr:nvPicPr>
      <xdr:blipFill>
        <a:blip r:embed="rId1"/>
        <a:stretch>
          <a:fillRect/>
        </a:stretch>
      </xdr:blipFill>
      <xdr:spPr>
        <a:xfrm>
          <a:off x="209550" y="66675"/>
          <a:ext cx="1714500" cy="342900"/>
        </a:xfrm>
        <a:prstGeom prst="rect">
          <a:avLst/>
        </a:prstGeom>
        <a:noFill/>
        <a:ln w="9525" cmpd="sng">
          <a:noFill/>
        </a:ln>
      </xdr:spPr>
    </xdr:pic>
    <xdr:clientData/>
  </xdr:twoCellAnchor>
  <xdr:twoCellAnchor>
    <xdr:from>
      <xdr:col>17</xdr:col>
      <xdr:colOff>2505075</xdr:colOff>
      <xdr:row>0</xdr:row>
      <xdr:rowOff>38100</xdr:rowOff>
    </xdr:from>
    <xdr:to>
      <xdr:col>18</xdr:col>
      <xdr:colOff>2428875</xdr:colOff>
      <xdr:row>2</xdr:row>
      <xdr:rowOff>152400</xdr:rowOff>
    </xdr:to>
    <xdr:pic>
      <xdr:nvPicPr>
        <xdr:cNvPr id="2" name="Picture 267" descr="LOGOFPS1"/>
        <xdr:cNvPicPr preferRelativeResize="1">
          <a:picLocks noChangeAspect="1"/>
        </xdr:cNvPicPr>
      </xdr:nvPicPr>
      <xdr:blipFill>
        <a:blip r:embed="rId2"/>
        <a:stretch>
          <a:fillRect/>
        </a:stretch>
      </xdr:blipFill>
      <xdr:spPr>
        <a:xfrm>
          <a:off x="16640175" y="38100"/>
          <a:ext cx="35052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3"/>
  <sheetViews>
    <sheetView tabSelected="1" zoomScale="70" zoomScaleNormal="70" zoomScalePageLayoutView="0" workbookViewId="0" topLeftCell="A1">
      <pane ySplit="7" topLeftCell="A8" activePane="bottomLeft" state="frozen"/>
      <selection pane="topLeft" activeCell="A1" sqref="A1"/>
      <selection pane="bottomLeft" activeCell="U53" sqref="U53"/>
    </sheetView>
  </sheetViews>
  <sheetFormatPr defaultColWidth="11.421875" defaultRowHeight="15"/>
  <cols>
    <col min="1" max="1" width="18.7109375" style="0" customWidth="1"/>
    <col min="2" max="2" width="11.140625" style="0" customWidth="1"/>
    <col min="3" max="3" width="9.421875" style="0" customWidth="1"/>
    <col min="4" max="4" width="14.8515625" style="0" customWidth="1"/>
    <col min="5" max="5" width="15.28125" style="19" customWidth="1"/>
    <col min="6" max="6" width="12.140625" style="0" customWidth="1"/>
    <col min="7" max="7" width="11.57421875" style="0" customWidth="1"/>
    <col min="8" max="8" width="7.7109375" style="0" customWidth="1"/>
    <col min="9" max="9" width="11.7109375" style="0" customWidth="1"/>
    <col min="10" max="10" width="9.421875" style="0" customWidth="1"/>
    <col min="11" max="11" width="11.00390625" style="0" customWidth="1"/>
    <col min="12" max="12" width="14.7109375" style="0" customWidth="1"/>
    <col min="13" max="13" width="12.57421875" style="0" customWidth="1"/>
    <col min="14" max="14" width="12.7109375" style="0" customWidth="1"/>
    <col min="15" max="15" width="13.7109375" style="0" customWidth="1"/>
    <col min="16" max="16" width="10.28125" style="0" customWidth="1"/>
    <col min="17" max="17" width="15.00390625" style="0" customWidth="1"/>
    <col min="18" max="18" width="53.7109375" style="129" customWidth="1"/>
    <col min="19" max="19" width="68.7109375" style="129" customWidth="1"/>
    <col min="20" max="20" width="16.421875" style="129" customWidth="1"/>
    <col min="23" max="23" width="13.00390625" style="0" bestFit="1" customWidth="1"/>
  </cols>
  <sheetData>
    <row r="1" spans="1:20" ht="9" customHeight="1">
      <c r="A1" s="194"/>
      <c r="B1" s="194"/>
      <c r="C1" s="194" t="s">
        <v>234</v>
      </c>
      <c r="D1" s="194"/>
      <c r="E1" s="194"/>
      <c r="F1" s="194"/>
      <c r="G1" s="194"/>
      <c r="H1" s="194"/>
      <c r="I1" s="194"/>
      <c r="J1" s="194"/>
      <c r="K1" s="194"/>
      <c r="L1" s="194"/>
      <c r="M1" s="194"/>
      <c r="N1" s="194"/>
      <c r="O1" s="194"/>
      <c r="P1" s="194"/>
      <c r="Q1" s="194"/>
      <c r="R1" s="192"/>
      <c r="S1" s="192"/>
      <c r="T1" s="192"/>
    </row>
    <row r="2" spans="1:20" ht="11.25" customHeight="1">
      <c r="A2" s="194"/>
      <c r="B2" s="194"/>
      <c r="C2" s="194" t="s">
        <v>27</v>
      </c>
      <c r="D2" s="194"/>
      <c r="E2" s="194"/>
      <c r="F2" s="194"/>
      <c r="G2" s="194"/>
      <c r="H2" s="194"/>
      <c r="I2" s="194"/>
      <c r="J2" s="194"/>
      <c r="K2" s="194"/>
      <c r="L2" s="194"/>
      <c r="M2" s="194"/>
      <c r="N2" s="194"/>
      <c r="O2" s="194"/>
      <c r="P2" s="194"/>
      <c r="Q2" s="194"/>
      <c r="R2" s="192"/>
      <c r="S2" s="192"/>
      <c r="T2" s="192"/>
    </row>
    <row r="3" spans="1:20" ht="12" customHeight="1">
      <c r="A3" s="194"/>
      <c r="B3" s="194"/>
      <c r="C3" s="194"/>
      <c r="D3" s="194"/>
      <c r="E3" s="194"/>
      <c r="F3" s="194"/>
      <c r="G3" s="194"/>
      <c r="H3" s="194"/>
      <c r="I3" s="194"/>
      <c r="J3" s="194"/>
      <c r="K3" s="194"/>
      <c r="L3" s="194"/>
      <c r="M3" s="194"/>
      <c r="N3" s="194"/>
      <c r="O3" s="194"/>
      <c r="P3" s="194"/>
      <c r="Q3" s="194"/>
      <c r="R3" s="192"/>
      <c r="S3" s="192"/>
      <c r="T3" s="192"/>
    </row>
    <row r="4" spans="1:20" ht="7.5" customHeight="1">
      <c r="A4" s="191" t="s">
        <v>174</v>
      </c>
      <c r="B4" s="191"/>
      <c r="C4" s="191" t="s">
        <v>28</v>
      </c>
      <c r="D4" s="191"/>
      <c r="E4" s="191"/>
      <c r="F4" s="191"/>
      <c r="G4" s="191"/>
      <c r="H4" s="191"/>
      <c r="I4" s="191"/>
      <c r="J4" s="191"/>
      <c r="K4" s="191" t="s">
        <v>175</v>
      </c>
      <c r="L4" s="191"/>
      <c r="M4" s="191"/>
      <c r="N4" s="191"/>
      <c r="O4" s="191"/>
      <c r="P4" s="191"/>
      <c r="Q4" s="191"/>
      <c r="R4" s="192" t="s">
        <v>21</v>
      </c>
      <c r="S4" s="192"/>
      <c r="T4" s="192"/>
    </row>
    <row r="5" spans="1:20" ht="6.75" customHeight="1">
      <c r="A5" s="39"/>
      <c r="B5" s="39"/>
      <c r="C5" s="39"/>
      <c r="D5" s="39"/>
      <c r="E5" s="40"/>
      <c r="F5" s="39"/>
      <c r="G5" s="39"/>
      <c r="H5" s="39"/>
      <c r="I5" s="39"/>
      <c r="J5" s="39"/>
      <c r="K5" s="39"/>
      <c r="L5" s="39"/>
      <c r="M5" s="39"/>
      <c r="N5" s="39"/>
      <c r="O5" s="39"/>
      <c r="P5" s="39"/>
      <c r="Q5" s="39"/>
      <c r="R5" s="126"/>
      <c r="S5" s="127"/>
      <c r="T5" s="127"/>
    </row>
    <row r="6" spans="1:20" ht="23.25" customHeight="1">
      <c r="A6" s="189" t="s">
        <v>1</v>
      </c>
      <c r="B6" s="189"/>
      <c r="C6" s="189"/>
      <c r="D6" s="189"/>
      <c r="E6" s="189"/>
      <c r="F6" s="189"/>
      <c r="G6" s="189"/>
      <c r="H6" s="189"/>
      <c r="I6" s="190" t="s">
        <v>2</v>
      </c>
      <c r="J6" s="190"/>
      <c r="K6" s="190"/>
      <c r="L6" s="190"/>
      <c r="M6" s="193" t="s">
        <v>3</v>
      </c>
      <c r="N6" s="193"/>
      <c r="O6" s="193"/>
      <c r="P6" s="193"/>
      <c r="Q6" s="193"/>
      <c r="R6" s="193"/>
      <c r="S6" s="193"/>
      <c r="T6" s="193"/>
    </row>
    <row r="7" spans="1:20" ht="66" customHeight="1">
      <c r="A7" s="23" t="s">
        <v>20</v>
      </c>
      <c r="B7" s="23" t="s">
        <v>4</v>
      </c>
      <c r="C7" s="23" t="s">
        <v>5</v>
      </c>
      <c r="D7" s="23" t="s">
        <v>6</v>
      </c>
      <c r="E7" s="23" t="s">
        <v>7</v>
      </c>
      <c r="F7" s="23" t="s">
        <v>8</v>
      </c>
      <c r="G7" s="23" t="s">
        <v>26</v>
      </c>
      <c r="H7" s="23" t="s">
        <v>9</v>
      </c>
      <c r="I7" s="24" t="s">
        <v>10</v>
      </c>
      <c r="J7" s="25" t="s">
        <v>11</v>
      </c>
      <c r="K7" s="26" t="s">
        <v>12</v>
      </c>
      <c r="L7" s="27" t="s">
        <v>13</v>
      </c>
      <c r="M7" s="1" t="s">
        <v>14</v>
      </c>
      <c r="N7" s="1" t="s">
        <v>15</v>
      </c>
      <c r="O7" s="4" t="s">
        <v>16</v>
      </c>
      <c r="P7" s="2" t="s">
        <v>17</v>
      </c>
      <c r="Q7" s="3" t="s">
        <v>18</v>
      </c>
      <c r="R7" s="128" t="s">
        <v>19</v>
      </c>
      <c r="S7" s="128" t="s">
        <v>235</v>
      </c>
      <c r="T7" s="128" t="s">
        <v>236</v>
      </c>
    </row>
    <row r="8" spans="1:20" ht="184.5" customHeight="1">
      <c r="A8" s="5" t="s">
        <v>29</v>
      </c>
      <c r="B8" s="5" t="s">
        <v>34</v>
      </c>
      <c r="C8" s="28" t="s">
        <v>37</v>
      </c>
      <c r="D8" s="28" t="s">
        <v>38</v>
      </c>
      <c r="E8" s="5" t="s">
        <v>230</v>
      </c>
      <c r="F8" s="29" t="s">
        <v>32</v>
      </c>
      <c r="G8" s="5" t="s">
        <v>33</v>
      </c>
      <c r="H8" s="30">
        <v>0.95</v>
      </c>
      <c r="I8" s="5" t="s">
        <v>22</v>
      </c>
      <c r="J8" s="5" t="s">
        <v>23</v>
      </c>
      <c r="K8" s="5" t="s">
        <v>24</v>
      </c>
      <c r="L8" s="5" t="s">
        <v>25</v>
      </c>
      <c r="M8" s="36">
        <v>1</v>
      </c>
      <c r="N8" s="36">
        <v>1</v>
      </c>
      <c r="O8" s="37">
        <f>M8/N8</f>
        <v>1</v>
      </c>
      <c r="P8" s="37">
        <v>1</v>
      </c>
      <c r="Q8" s="17" t="str">
        <f aca="true" t="shared" si="0" ref="Q8:Q71">IF(O8&gt;=95%,$L$7,IF(O8&gt;=70%,$K$7,IF(O8&gt;=50%,$J$7,IF(O8&lt;50%,$I$7,"ojo"))))</f>
        <v>SATISFACTORIO</v>
      </c>
      <c r="R8" s="130" t="s">
        <v>239</v>
      </c>
      <c r="S8" s="130" t="s">
        <v>306</v>
      </c>
      <c r="T8" s="131" t="s">
        <v>305</v>
      </c>
    </row>
    <row r="9" spans="1:20" ht="229.5" customHeight="1">
      <c r="A9" s="5" t="s">
        <v>29</v>
      </c>
      <c r="B9" s="5" t="s">
        <v>30</v>
      </c>
      <c r="C9" s="5" t="s">
        <v>31</v>
      </c>
      <c r="D9" s="28" t="s">
        <v>182</v>
      </c>
      <c r="E9" s="5" t="s">
        <v>231</v>
      </c>
      <c r="F9" s="57" t="s">
        <v>32</v>
      </c>
      <c r="G9" s="5" t="s">
        <v>33</v>
      </c>
      <c r="H9" s="30">
        <v>0.95</v>
      </c>
      <c r="I9" s="5" t="s">
        <v>22</v>
      </c>
      <c r="J9" s="5" t="s">
        <v>23</v>
      </c>
      <c r="K9" s="5" t="s">
        <v>24</v>
      </c>
      <c r="L9" s="5" t="s">
        <v>25</v>
      </c>
      <c r="M9" s="36">
        <v>225</v>
      </c>
      <c r="N9" s="36">
        <v>235</v>
      </c>
      <c r="O9" s="37">
        <f>M9/N9</f>
        <v>0.9574468085106383</v>
      </c>
      <c r="P9" s="37">
        <v>1</v>
      </c>
      <c r="Q9" s="17" t="str">
        <f t="shared" si="0"/>
        <v>SATISFACTORIO</v>
      </c>
      <c r="R9" s="130" t="s">
        <v>240</v>
      </c>
      <c r="S9" s="130" t="s">
        <v>302</v>
      </c>
      <c r="T9" s="131" t="s">
        <v>305</v>
      </c>
    </row>
    <row r="10" spans="1:20" ht="354" customHeight="1">
      <c r="A10" s="5" t="s">
        <v>29</v>
      </c>
      <c r="B10" s="5" t="s">
        <v>30</v>
      </c>
      <c r="C10" s="5" t="s">
        <v>35</v>
      </c>
      <c r="D10" s="28" t="s">
        <v>183</v>
      </c>
      <c r="E10" s="5" t="s">
        <v>184</v>
      </c>
      <c r="F10" s="29" t="s">
        <v>32</v>
      </c>
      <c r="G10" s="5" t="s">
        <v>33</v>
      </c>
      <c r="H10" s="30">
        <v>0.95</v>
      </c>
      <c r="I10" s="5" t="s">
        <v>22</v>
      </c>
      <c r="J10" s="5" t="s">
        <v>23</v>
      </c>
      <c r="K10" s="5" t="s">
        <v>24</v>
      </c>
      <c r="L10" s="5" t="s">
        <v>25</v>
      </c>
      <c r="M10" s="64">
        <v>7</v>
      </c>
      <c r="N10" s="64">
        <v>11</v>
      </c>
      <c r="O10" s="37">
        <f>M10/N10</f>
        <v>0.6363636363636364</v>
      </c>
      <c r="P10" s="37">
        <v>1</v>
      </c>
      <c r="Q10" s="124" t="str">
        <f t="shared" si="0"/>
        <v>MINIMO</v>
      </c>
      <c r="R10" s="132" t="s">
        <v>281</v>
      </c>
      <c r="S10" s="130" t="s">
        <v>304</v>
      </c>
      <c r="T10" s="131" t="s">
        <v>305</v>
      </c>
    </row>
    <row r="11" spans="1:20" ht="377.25" customHeight="1">
      <c r="A11" s="5" t="s">
        <v>29</v>
      </c>
      <c r="B11" s="5" t="s">
        <v>30</v>
      </c>
      <c r="C11" s="28" t="s">
        <v>39</v>
      </c>
      <c r="D11" s="28" t="s">
        <v>185</v>
      </c>
      <c r="E11" s="5" t="s">
        <v>186</v>
      </c>
      <c r="F11" s="29" t="s">
        <v>32</v>
      </c>
      <c r="G11" s="5" t="s">
        <v>33</v>
      </c>
      <c r="H11" s="30">
        <v>1</v>
      </c>
      <c r="I11" s="5" t="s">
        <v>22</v>
      </c>
      <c r="J11" s="5" t="s">
        <v>23</v>
      </c>
      <c r="K11" s="5" t="s">
        <v>24</v>
      </c>
      <c r="L11" s="5" t="s">
        <v>25</v>
      </c>
      <c r="M11" s="36">
        <v>5</v>
      </c>
      <c r="N11" s="36">
        <v>5</v>
      </c>
      <c r="O11" s="37">
        <f>M11/N11</f>
        <v>1</v>
      </c>
      <c r="P11" s="37">
        <f>O11/H11</f>
        <v>1</v>
      </c>
      <c r="Q11" s="17" t="str">
        <f t="shared" si="0"/>
        <v>SATISFACTORIO</v>
      </c>
      <c r="R11" s="130" t="s">
        <v>300</v>
      </c>
      <c r="S11" s="130" t="s">
        <v>307</v>
      </c>
      <c r="T11" s="131" t="s">
        <v>305</v>
      </c>
    </row>
    <row r="12" spans="1:20" ht="287.25" customHeight="1">
      <c r="A12" s="47" t="s">
        <v>238</v>
      </c>
      <c r="B12" s="47" t="s">
        <v>30</v>
      </c>
      <c r="C12" s="48" t="s">
        <v>209</v>
      </c>
      <c r="D12" s="48" t="s">
        <v>208</v>
      </c>
      <c r="E12" s="47" t="s">
        <v>210</v>
      </c>
      <c r="F12" s="49" t="s">
        <v>45</v>
      </c>
      <c r="G12" s="47" t="s">
        <v>33</v>
      </c>
      <c r="H12" s="50">
        <v>1</v>
      </c>
      <c r="I12" s="47" t="s">
        <v>22</v>
      </c>
      <c r="J12" s="47" t="s">
        <v>211</v>
      </c>
      <c r="K12" s="47" t="s">
        <v>24</v>
      </c>
      <c r="L12" s="47" t="s">
        <v>25</v>
      </c>
      <c r="M12" s="65">
        <v>18</v>
      </c>
      <c r="N12" s="65">
        <v>18</v>
      </c>
      <c r="O12" s="66">
        <v>1</v>
      </c>
      <c r="P12" s="66">
        <v>1</v>
      </c>
      <c r="Q12" s="17" t="str">
        <f t="shared" si="0"/>
        <v>SATISFACTORIO</v>
      </c>
      <c r="R12" s="176" t="s">
        <v>303</v>
      </c>
      <c r="S12" s="133" t="s">
        <v>309</v>
      </c>
      <c r="T12" s="134" t="s">
        <v>305</v>
      </c>
    </row>
    <row r="13" spans="1:20" ht="249.75" customHeight="1">
      <c r="A13" s="47" t="s">
        <v>238</v>
      </c>
      <c r="B13" s="47" t="s">
        <v>34</v>
      </c>
      <c r="C13" s="48" t="s">
        <v>172</v>
      </c>
      <c r="D13" s="48" t="s">
        <v>207</v>
      </c>
      <c r="E13" s="47" t="s">
        <v>222</v>
      </c>
      <c r="F13" s="49" t="s">
        <v>45</v>
      </c>
      <c r="G13" s="47" t="s">
        <v>33</v>
      </c>
      <c r="H13" s="51">
        <v>0.95</v>
      </c>
      <c r="I13" s="47" t="s">
        <v>22</v>
      </c>
      <c r="J13" s="47" t="s">
        <v>23</v>
      </c>
      <c r="K13" s="47" t="s">
        <v>24</v>
      </c>
      <c r="L13" s="47" t="s">
        <v>25</v>
      </c>
      <c r="M13" s="65">
        <v>3</v>
      </c>
      <c r="N13" s="65">
        <v>3</v>
      </c>
      <c r="O13" s="66">
        <v>1</v>
      </c>
      <c r="P13" s="66">
        <v>1</v>
      </c>
      <c r="Q13" s="17" t="str">
        <f t="shared" si="0"/>
        <v>SATISFACTORIO</v>
      </c>
      <c r="R13" s="133" t="s">
        <v>241</v>
      </c>
      <c r="S13" s="133" t="s">
        <v>310</v>
      </c>
      <c r="T13" s="134" t="s">
        <v>305</v>
      </c>
    </row>
    <row r="14" spans="1:20" ht="166.5" customHeight="1">
      <c r="A14" s="6" t="s">
        <v>40</v>
      </c>
      <c r="B14" s="6" t="s">
        <v>30</v>
      </c>
      <c r="C14" s="31" t="s">
        <v>157</v>
      </c>
      <c r="D14" s="32" t="s">
        <v>149</v>
      </c>
      <c r="E14" s="33" t="s">
        <v>143</v>
      </c>
      <c r="F14" s="6" t="s">
        <v>32</v>
      </c>
      <c r="G14" s="6" t="s">
        <v>33</v>
      </c>
      <c r="H14" s="34">
        <v>1</v>
      </c>
      <c r="I14" s="6" t="s">
        <v>22</v>
      </c>
      <c r="J14" s="6" t="s">
        <v>23</v>
      </c>
      <c r="K14" s="6" t="s">
        <v>24</v>
      </c>
      <c r="L14" s="6" t="s">
        <v>25</v>
      </c>
      <c r="M14" s="59">
        <v>26</v>
      </c>
      <c r="N14" s="59">
        <v>26</v>
      </c>
      <c r="O14" s="60">
        <v>1</v>
      </c>
      <c r="P14" s="60">
        <v>1</v>
      </c>
      <c r="Q14" s="17" t="str">
        <f t="shared" si="0"/>
        <v>SATISFACTORIO</v>
      </c>
      <c r="R14" s="135" t="s">
        <v>242</v>
      </c>
      <c r="S14" s="135" t="s">
        <v>311</v>
      </c>
      <c r="T14" s="136" t="s">
        <v>305</v>
      </c>
    </row>
    <row r="15" spans="1:20" ht="229.5" customHeight="1">
      <c r="A15" s="6" t="s">
        <v>40</v>
      </c>
      <c r="B15" s="6" t="s">
        <v>30</v>
      </c>
      <c r="C15" s="31" t="s">
        <v>158</v>
      </c>
      <c r="D15" s="31" t="s">
        <v>155</v>
      </c>
      <c r="E15" s="6" t="s">
        <v>156</v>
      </c>
      <c r="F15" s="6" t="s">
        <v>32</v>
      </c>
      <c r="G15" s="6" t="s">
        <v>33</v>
      </c>
      <c r="H15" s="34">
        <v>0.9</v>
      </c>
      <c r="I15" s="6" t="s">
        <v>22</v>
      </c>
      <c r="J15" s="6" t="s">
        <v>23</v>
      </c>
      <c r="K15" s="6" t="s">
        <v>24</v>
      </c>
      <c r="L15" s="6" t="s">
        <v>25</v>
      </c>
      <c r="M15" s="59">
        <v>961</v>
      </c>
      <c r="N15" s="59">
        <v>961</v>
      </c>
      <c r="O15" s="60">
        <v>1</v>
      </c>
      <c r="P15" s="60">
        <v>1</v>
      </c>
      <c r="Q15" s="17" t="str">
        <f t="shared" si="0"/>
        <v>SATISFACTORIO</v>
      </c>
      <c r="R15" s="137" t="s">
        <v>243</v>
      </c>
      <c r="S15" s="135" t="s">
        <v>312</v>
      </c>
      <c r="T15" s="136" t="s">
        <v>305</v>
      </c>
    </row>
    <row r="16" spans="1:20" ht="114.75" customHeight="1">
      <c r="A16" s="6" t="s">
        <v>40</v>
      </c>
      <c r="B16" s="6" t="s">
        <v>30</v>
      </c>
      <c r="C16" s="31" t="s">
        <v>198</v>
      </c>
      <c r="D16" s="31" t="s">
        <v>152</v>
      </c>
      <c r="E16" s="33" t="s">
        <v>153</v>
      </c>
      <c r="F16" s="6" t="s">
        <v>32</v>
      </c>
      <c r="G16" s="6" t="s">
        <v>33</v>
      </c>
      <c r="H16" s="34">
        <v>1</v>
      </c>
      <c r="I16" s="6" t="s">
        <v>22</v>
      </c>
      <c r="J16" s="6" t="s">
        <v>23</v>
      </c>
      <c r="K16" s="6" t="s">
        <v>24</v>
      </c>
      <c r="L16" s="6" t="s">
        <v>25</v>
      </c>
      <c r="M16" s="59">
        <v>5951</v>
      </c>
      <c r="N16" s="59">
        <v>5951</v>
      </c>
      <c r="O16" s="60">
        <v>1</v>
      </c>
      <c r="P16" s="60">
        <v>1</v>
      </c>
      <c r="Q16" s="17" t="str">
        <f t="shared" si="0"/>
        <v>SATISFACTORIO</v>
      </c>
      <c r="R16" s="135" t="s">
        <v>244</v>
      </c>
      <c r="S16" s="135" t="s">
        <v>313</v>
      </c>
      <c r="T16" s="136" t="s">
        <v>305</v>
      </c>
    </row>
    <row r="17" spans="1:20" ht="123" customHeight="1">
      <c r="A17" s="6" t="s">
        <v>40</v>
      </c>
      <c r="B17" s="6" t="s">
        <v>34</v>
      </c>
      <c r="C17" s="31" t="s">
        <v>199</v>
      </c>
      <c r="D17" s="35" t="s">
        <v>150</v>
      </c>
      <c r="E17" s="33" t="s">
        <v>151</v>
      </c>
      <c r="F17" s="6" t="s">
        <v>32</v>
      </c>
      <c r="G17" s="6" t="s">
        <v>33</v>
      </c>
      <c r="H17" s="34">
        <v>1</v>
      </c>
      <c r="I17" s="6" t="s">
        <v>22</v>
      </c>
      <c r="J17" s="6" t="s">
        <v>23</v>
      </c>
      <c r="K17" s="6" t="s">
        <v>24</v>
      </c>
      <c r="L17" s="6" t="s">
        <v>25</v>
      </c>
      <c r="M17" s="59">
        <v>6021</v>
      </c>
      <c r="N17" s="59">
        <v>6036</v>
      </c>
      <c r="O17" s="60">
        <v>0.997</v>
      </c>
      <c r="P17" s="60">
        <v>0.997</v>
      </c>
      <c r="Q17" s="17" t="str">
        <f t="shared" si="0"/>
        <v>SATISFACTORIO</v>
      </c>
      <c r="R17" s="135" t="s">
        <v>245</v>
      </c>
      <c r="S17" s="135" t="s">
        <v>314</v>
      </c>
      <c r="T17" s="136" t="s">
        <v>305</v>
      </c>
    </row>
    <row r="18" spans="1:20" ht="145.5" customHeight="1">
      <c r="A18" s="6" t="s">
        <v>40</v>
      </c>
      <c r="B18" s="6" t="s">
        <v>125</v>
      </c>
      <c r="C18" s="31" t="s">
        <v>159</v>
      </c>
      <c r="D18" s="31" t="s">
        <v>154</v>
      </c>
      <c r="E18" s="33" t="s">
        <v>229</v>
      </c>
      <c r="F18" s="6" t="s">
        <v>32</v>
      </c>
      <c r="G18" s="6" t="s">
        <v>33</v>
      </c>
      <c r="H18" s="34">
        <v>0.95</v>
      </c>
      <c r="I18" s="6" t="s">
        <v>22</v>
      </c>
      <c r="J18" s="6" t="s">
        <v>23</v>
      </c>
      <c r="K18" s="6" t="s">
        <v>24</v>
      </c>
      <c r="L18" s="6" t="s">
        <v>25</v>
      </c>
      <c r="M18" s="59">
        <v>18</v>
      </c>
      <c r="N18" s="59">
        <v>18</v>
      </c>
      <c r="O18" s="60">
        <v>1</v>
      </c>
      <c r="P18" s="60">
        <v>1</v>
      </c>
      <c r="Q18" s="17" t="str">
        <f t="shared" si="0"/>
        <v>SATISFACTORIO</v>
      </c>
      <c r="R18" s="137" t="s">
        <v>246</v>
      </c>
      <c r="S18" s="137" t="s">
        <v>315</v>
      </c>
      <c r="T18" s="136" t="s">
        <v>305</v>
      </c>
    </row>
    <row r="19" spans="1:20" ht="240" customHeight="1">
      <c r="A19" s="67" t="s">
        <v>41</v>
      </c>
      <c r="B19" s="67" t="s">
        <v>30</v>
      </c>
      <c r="C19" s="68" t="s">
        <v>145</v>
      </c>
      <c r="D19" s="69" t="s">
        <v>144</v>
      </c>
      <c r="E19" s="70" t="s">
        <v>146</v>
      </c>
      <c r="F19" s="67" t="s">
        <v>32</v>
      </c>
      <c r="G19" s="67" t="s">
        <v>33</v>
      </c>
      <c r="H19" s="71">
        <v>0.95</v>
      </c>
      <c r="I19" s="67" t="s">
        <v>22</v>
      </c>
      <c r="J19" s="67" t="s">
        <v>23</v>
      </c>
      <c r="K19" s="67" t="s">
        <v>24</v>
      </c>
      <c r="L19" s="67" t="s">
        <v>25</v>
      </c>
      <c r="M19" s="72">
        <v>3571</v>
      </c>
      <c r="N19" s="72">
        <v>3750</v>
      </c>
      <c r="O19" s="73">
        <f>M19/N19</f>
        <v>0.9522666666666667</v>
      </c>
      <c r="P19" s="73">
        <v>1</v>
      </c>
      <c r="Q19" s="17" t="str">
        <f t="shared" si="0"/>
        <v>SATISFACTORIO</v>
      </c>
      <c r="R19" s="177" t="s">
        <v>283</v>
      </c>
      <c r="S19" s="177" t="s">
        <v>332</v>
      </c>
      <c r="T19" s="167" t="s">
        <v>333</v>
      </c>
    </row>
    <row r="20" spans="1:20" ht="213" customHeight="1">
      <c r="A20" s="67" t="s">
        <v>41</v>
      </c>
      <c r="B20" s="67" t="s">
        <v>30</v>
      </c>
      <c r="C20" s="68" t="s">
        <v>147</v>
      </c>
      <c r="D20" s="69" t="s">
        <v>148</v>
      </c>
      <c r="E20" s="70" t="s">
        <v>227</v>
      </c>
      <c r="F20" s="67" t="s">
        <v>32</v>
      </c>
      <c r="G20" s="67" t="s">
        <v>33</v>
      </c>
      <c r="H20" s="71">
        <v>0.95</v>
      </c>
      <c r="I20" s="67" t="s">
        <v>22</v>
      </c>
      <c r="J20" s="67" t="s">
        <v>23</v>
      </c>
      <c r="K20" s="67" t="s">
        <v>24</v>
      </c>
      <c r="L20" s="67" t="s">
        <v>25</v>
      </c>
      <c r="M20" s="72">
        <v>5714</v>
      </c>
      <c r="N20" s="72">
        <v>5714</v>
      </c>
      <c r="O20" s="73">
        <v>1</v>
      </c>
      <c r="P20" s="73">
        <v>1</v>
      </c>
      <c r="Q20" s="17" t="str">
        <f t="shared" si="0"/>
        <v>SATISFACTORIO</v>
      </c>
      <c r="R20" s="177" t="s">
        <v>247</v>
      </c>
      <c r="S20" s="177" t="s">
        <v>334</v>
      </c>
      <c r="T20" s="167" t="s">
        <v>333</v>
      </c>
    </row>
    <row r="21" spans="1:20" ht="138" customHeight="1">
      <c r="A21" s="52" t="s">
        <v>42</v>
      </c>
      <c r="B21" s="52" t="s">
        <v>30</v>
      </c>
      <c r="C21" s="53"/>
      <c r="D21" s="53" t="s">
        <v>43</v>
      </c>
      <c r="E21" s="53" t="s">
        <v>228</v>
      </c>
      <c r="F21" s="52" t="s">
        <v>45</v>
      </c>
      <c r="G21" s="53" t="s">
        <v>36</v>
      </c>
      <c r="H21" s="54">
        <v>0.5</v>
      </c>
      <c r="I21" s="53" t="s">
        <v>22</v>
      </c>
      <c r="J21" s="53" t="s">
        <v>23</v>
      </c>
      <c r="K21" s="53" t="s">
        <v>24</v>
      </c>
      <c r="L21" s="53" t="s">
        <v>25</v>
      </c>
      <c r="M21" s="74">
        <v>0</v>
      </c>
      <c r="N21" s="74">
        <v>59</v>
      </c>
      <c r="O21" s="75">
        <f>M21/N21</f>
        <v>0</v>
      </c>
      <c r="P21" s="75"/>
      <c r="Q21" s="18" t="str">
        <f>IF(O21&gt;=95%,$L$7,IF(O21&gt;=70%,$K$7,IF(O21&gt;=50%,$J$7,IF(O21&lt;50%,$I$7,"ojo"))))</f>
        <v>INSATISFACTORIO</v>
      </c>
      <c r="R21" s="178" t="s">
        <v>248</v>
      </c>
      <c r="S21" s="178" t="s">
        <v>335</v>
      </c>
      <c r="T21" s="168" t="s">
        <v>333</v>
      </c>
    </row>
    <row r="22" spans="1:20" ht="130.5" customHeight="1">
      <c r="A22" s="52" t="s">
        <v>42</v>
      </c>
      <c r="B22" s="52" t="s">
        <v>30</v>
      </c>
      <c r="C22" s="55"/>
      <c r="D22" s="52" t="s">
        <v>44</v>
      </c>
      <c r="E22" s="52" t="s">
        <v>141</v>
      </c>
      <c r="F22" s="52" t="s">
        <v>45</v>
      </c>
      <c r="G22" s="52" t="s">
        <v>36</v>
      </c>
      <c r="H22" s="52" t="s">
        <v>46</v>
      </c>
      <c r="I22" s="53" t="s">
        <v>22</v>
      </c>
      <c r="J22" s="53" t="s">
        <v>23</v>
      </c>
      <c r="K22" s="53" t="s">
        <v>24</v>
      </c>
      <c r="L22" s="53" t="s">
        <v>25</v>
      </c>
      <c r="M22" s="74">
        <v>0</v>
      </c>
      <c r="N22" s="74">
        <v>33</v>
      </c>
      <c r="O22" s="75">
        <f>M22/N22</f>
        <v>0</v>
      </c>
      <c r="P22" s="75">
        <f>O22</f>
        <v>0</v>
      </c>
      <c r="Q22" s="17" t="str">
        <f t="shared" si="0"/>
        <v>INSATISFACTORIO</v>
      </c>
      <c r="R22" s="138" t="s">
        <v>293</v>
      </c>
      <c r="S22" s="138" t="s">
        <v>336</v>
      </c>
      <c r="T22" s="168" t="s">
        <v>333</v>
      </c>
    </row>
    <row r="23" spans="1:20" ht="99.75" customHeight="1">
      <c r="A23" s="52" t="s">
        <v>42</v>
      </c>
      <c r="B23" s="52" t="s">
        <v>30</v>
      </c>
      <c r="C23" s="55"/>
      <c r="D23" s="52" t="s">
        <v>47</v>
      </c>
      <c r="E23" s="52" t="s">
        <v>48</v>
      </c>
      <c r="F23" s="52" t="s">
        <v>45</v>
      </c>
      <c r="G23" s="52" t="s">
        <v>36</v>
      </c>
      <c r="H23" s="52" t="s">
        <v>46</v>
      </c>
      <c r="I23" s="53" t="s">
        <v>22</v>
      </c>
      <c r="J23" s="53" t="s">
        <v>23</v>
      </c>
      <c r="K23" s="53" t="s">
        <v>24</v>
      </c>
      <c r="L23" s="53" t="s">
        <v>25</v>
      </c>
      <c r="M23" s="74">
        <v>0</v>
      </c>
      <c r="N23" s="74">
        <v>1</v>
      </c>
      <c r="O23" s="75">
        <f>M23/N23</f>
        <v>0</v>
      </c>
      <c r="P23" s="75">
        <f>O23</f>
        <v>0</v>
      </c>
      <c r="Q23" s="17" t="str">
        <f t="shared" si="0"/>
        <v>INSATISFACTORIO</v>
      </c>
      <c r="R23" s="138" t="s">
        <v>294</v>
      </c>
      <c r="S23" s="138" t="s">
        <v>337</v>
      </c>
      <c r="T23" s="168" t="s">
        <v>333</v>
      </c>
    </row>
    <row r="24" spans="1:20" ht="141.75" customHeight="1">
      <c r="A24" s="52" t="s">
        <v>42</v>
      </c>
      <c r="B24" s="52" t="s">
        <v>30</v>
      </c>
      <c r="C24" s="55"/>
      <c r="D24" s="52" t="s">
        <v>49</v>
      </c>
      <c r="E24" s="52" t="s">
        <v>142</v>
      </c>
      <c r="F24" s="52" t="s">
        <v>45</v>
      </c>
      <c r="G24" s="52" t="s">
        <v>36</v>
      </c>
      <c r="H24" s="52" t="s">
        <v>46</v>
      </c>
      <c r="I24" s="53" t="s">
        <v>22</v>
      </c>
      <c r="J24" s="53" t="s">
        <v>23</v>
      </c>
      <c r="K24" s="53" t="s">
        <v>24</v>
      </c>
      <c r="L24" s="53" t="s">
        <v>25</v>
      </c>
      <c r="M24" s="74">
        <v>0</v>
      </c>
      <c r="N24" s="74">
        <v>33</v>
      </c>
      <c r="O24" s="75">
        <f>M24/N24</f>
        <v>0</v>
      </c>
      <c r="P24" s="75">
        <f>N24*O24</f>
        <v>0</v>
      </c>
      <c r="Q24" s="18" t="str">
        <f>IF(O24&gt;=95%,$L$7,IF(O24&gt;=70%,$K$7,IF(O24&gt;=50%,$J$7,IF(O24&lt;50%,$I$7,"ojo"))))</f>
        <v>INSATISFACTORIO</v>
      </c>
      <c r="R24" s="138" t="s">
        <v>295</v>
      </c>
      <c r="S24" s="138" t="s">
        <v>336</v>
      </c>
      <c r="T24" s="168" t="s">
        <v>333</v>
      </c>
    </row>
    <row r="25" spans="1:20" s="13" customFormat="1" ht="153.75" customHeight="1">
      <c r="A25" s="81" t="s">
        <v>50</v>
      </c>
      <c r="B25" s="81" t="s">
        <v>30</v>
      </c>
      <c r="C25" s="81"/>
      <c r="D25" s="81" t="s">
        <v>51</v>
      </c>
      <c r="E25" s="81" t="s">
        <v>52</v>
      </c>
      <c r="F25" s="82" t="s">
        <v>53</v>
      </c>
      <c r="G25" s="81" t="s">
        <v>36</v>
      </c>
      <c r="H25" s="83">
        <v>1</v>
      </c>
      <c r="I25" s="81" t="s">
        <v>22</v>
      </c>
      <c r="J25" s="81" t="s">
        <v>23</v>
      </c>
      <c r="K25" s="81" t="s">
        <v>24</v>
      </c>
      <c r="L25" s="81" t="s">
        <v>25</v>
      </c>
      <c r="M25" s="84">
        <v>99</v>
      </c>
      <c r="N25" s="84">
        <v>99</v>
      </c>
      <c r="O25" s="85">
        <f>+M25/N25</f>
        <v>1</v>
      </c>
      <c r="P25" s="85">
        <v>1</v>
      </c>
      <c r="Q25" s="27" t="str">
        <f t="shared" si="0"/>
        <v>SATISFACTORIO</v>
      </c>
      <c r="R25" s="141" t="s">
        <v>249</v>
      </c>
      <c r="S25" s="139" t="s">
        <v>319</v>
      </c>
      <c r="T25" s="140" t="s">
        <v>305</v>
      </c>
    </row>
    <row r="26" spans="1:20" ht="147.75" customHeight="1">
      <c r="A26" s="81" t="s">
        <v>50</v>
      </c>
      <c r="B26" s="81" t="s">
        <v>30</v>
      </c>
      <c r="C26" s="81"/>
      <c r="D26" s="81" t="s">
        <v>54</v>
      </c>
      <c r="E26" s="81" t="s">
        <v>55</v>
      </c>
      <c r="F26" s="82" t="s">
        <v>53</v>
      </c>
      <c r="G26" s="81" t="s">
        <v>33</v>
      </c>
      <c r="H26" s="83">
        <v>1</v>
      </c>
      <c r="I26" s="81" t="s">
        <v>22</v>
      </c>
      <c r="J26" s="81" t="s">
        <v>23</v>
      </c>
      <c r="K26" s="81" t="s">
        <v>24</v>
      </c>
      <c r="L26" s="81" t="s">
        <v>25</v>
      </c>
      <c r="M26" s="84">
        <v>13847</v>
      </c>
      <c r="N26" s="84">
        <v>13847</v>
      </c>
      <c r="O26" s="85">
        <f>+M26/N26</f>
        <v>1</v>
      </c>
      <c r="P26" s="85">
        <v>1</v>
      </c>
      <c r="Q26" s="17" t="str">
        <f t="shared" si="0"/>
        <v>SATISFACTORIO</v>
      </c>
      <c r="R26" s="141" t="s">
        <v>250</v>
      </c>
      <c r="S26" s="141" t="s">
        <v>317</v>
      </c>
      <c r="T26" s="140" t="s">
        <v>305</v>
      </c>
    </row>
    <row r="27" spans="1:20" ht="138" customHeight="1">
      <c r="A27" s="81" t="s">
        <v>50</v>
      </c>
      <c r="B27" s="81" t="s">
        <v>30</v>
      </c>
      <c r="C27" s="81"/>
      <c r="D27" s="81" t="s">
        <v>56</v>
      </c>
      <c r="E27" s="81" t="s">
        <v>57</v>
      </c>
      <c r="F27" s="82" t="s">
        <v>45</v>
      </c>
      <c r="G27" s="81" t="s">
        <v>36</v>
      </c>
      <c r="H27" s="83">
        <v>1</v>
      </c>
      <c r="I27" s="81" t="s">
        <v>22</v>
      </c>
      <c r="J27" s="81" t="s">
        <v>23</v>
      </c>
      <c r="K27" s="81" t="s">
        <v>24</v>
      </c>
      <c r="L27" s="81" t="s">
        <v>25</v>
      </c>
      <c r="M27" s="84">
        <v>0</v>
      </c>
      <c r="N27" s="84">
        <v>1</v>
      </c>
      <c r="O27" s="85">
        <f>M27*N27</f>
        <v>0</v>
      </c>
      <c r="P27" s="85">
        <v>0</v>
      </c>
      <c r="Q27" s="18" t="str">
        <f t="shared" si="0"/>
        <v>INSATISFACTORIO</v>
      </c>
      <c r="R27" s="141" t="s">
        <v>251</v>
      </c>
      <c r="S27" s="141" t="s">
        <v>251</v>
      </c>
      <c r="T27" s="140" t="s">
        <v>305</v>
      </c>
    </row>
    <row r="28" spans="1:20" ht="102.75" customHeight="1">
      <c r="A28" s="81" t="s">
        <v>50</v>
      </c>
      <c r="B28" s="81" t="s">
        <v>30</v>
      </c>
      <c r="C28" s="81"/>
      <c r="D28" s="81" t="s">
        <v>58</v>
      </c>
      <c r="E28" s="81" t="s">
        <v>59</v>
      </c>
      <c r="F28" s="82" t="s">
        <v>45</v>
      </c>
      <c r="G28" s="81" t="s">
        <v>36</v>
      </c>
      <c r="H28" s="83">
        <v>1</v>
      </c>
      <c r="I28" s="81" t="s">
        <v>22</v>
      </c>
      <c r="J28" s="81" t="s">
        <v>23</v>
      </c>
      <c r="K28" s="81" t="s">
        <v>24</v>
      </c>
      <c r="L28" s="81" t="s">
        <v>25</v>
      </c>
      <c r="M28" s="125">
        <v>0</v>
      </c>
      <c r="N28" s="125">
        <v>1</v>
      </c>
      <c r="O28" s="85">
        <f>+M28/N28</f>
        <v>0</v>
      </c>
      <c r="P28" s="85">
        <v>1</v>
      </c>
      <c r="Q28" s="17" t="str">
        <f t="shared" si="0"/>
        <v>INSATISFACTORIO</v>
      </c>
      <c r="R28" s="141" t="s">
        <v>252</v>
      </c>
      <c r="S28" s="141" t="s">
        <v>318</v>
      </c>
      <c r="T28" s="140" t="s">
        <v>305</v>
      </c>
    </row>
    <row r="29" spans="1:20" ht="219" customHeight="1">
      <c r="A29" s="81" t="s">
        <v>50</v>
      </c>
      <c r="B29" s="81" t="s">
        <v>34</v>
      </c>
      <c r="C29" s="81"/>
      <c r="D29" s="81" t="s">
        <v>60</v>
      </c>
      <c r="E29" s="81" t="s">
        <v>61</v>
      </c>
      <c r="F29" s="82" t="s">
        <v>53</v>
      </c>
      <c r="G29" s="81" t="s">
        <v>36</v>
      </c>
      <c r="H29" s="83">
        <v>1</v>
      </c>
      <c r="I29" s="81" t="s">
        <v>22</v>
      </c>
      <c r="J29" s="81" t="s">
        <v>23</v>
      </c>
      <c r="K29" s="81" t="s">
        <v>24</v>
      </c>
      <c r="L29" s="81" t="s">
        <v>25</v>
      </c>
      <c r="M29" s="84">
        <v>572</v>
      </c>
      <c r="N29" s="84">
        <v>572</v>
      </c>
      <c r="O29" s="85">
        <f>+M29/N29</f>
        <v>1</v>
      </c>
      <c r="P29" s="85">
        <v>1</v>
      </c>
      <c r="Q29" s="17" t="str">
        <f t="shared" si="0"/>
        <v>SATISFACTORIO</v>
      </c>
      <c r="R29" s="139" t="s">
        <v>292</v>
      </c>
      <c r="S29" s="139" t="s">
        <v>316</v>
      </c>
      <c r="T29" s="140" t="s">
        <v>305</v>
      </c>
    </row>
    <row r="30" spans="1:20" ht="207.75" customHeight="1">
      <c r="A30" s="43" t="s">
        <v>62</v>
      </c>
      <c r="B30" s="43" t="s">
        <v>30</v>
      </c>
      <c r="C30" s="44"/>
      <c r="D30" s="43" t="s">
        <v>63</v>
      </c>
      <c r="E30" s="43" t="s">
        <v>64</v>
      </c>
      <c r="F30" s="45" t="s">
        <v>65</v>
      </c>
      <c r="G30" s="43" t="s">
        <v>36</v>
      </c>
      <c r="H30" s="46">
        <v>1</v>
      </c>
      <c r="I30" s="43" t="s">
        <v>22</v>
      </c>
      <c r="J30" s="43" t="s">
        <v>23</v>
      </c>
      <c r="K30" s="43" t="s">
        <v>24</v>
      </c>
      <c r="L30" s="43" t="s">
        <v>25</v>
      </c>
      <c r="M30" s="61">
        <v>0.5</v>
      </c>
      <c r="N30" s="61">
        <v>1</v>
      </c>
      <c r="O30" s="62">
        <f>M30/N30</f>
        <v>0.5</v>
      </c>
      <c r="P30" s="63">
        <v>1</v>
      </c>
      <c r="Q30" s="124" t="str">
        <f t="shared" si="0"/>
        <v>MINIMO</v>
      </c>
      <c r="R30" s="142" t="s">
        <v>285</v>
      </c>
      <c r="S30" s="142" t="s">
        <v>342</v>
      </c>
      <c r="T30" s="143" t="s">
        <v>333</v>
      </c>
    </row>
    <row r="31" spans="1:20" ht="147" customHeight="1">
      <c r="A31" s="43" t="s">
        <v>62</v>
      </c>
      <c r="B31" s="43" t="s">
        <v>30</v>
      </c>
      <c r="C31" s="44"/>
      <c r="D31" s="43" t="s">
        <v>66</v>
      </c>
      <c r="E31" s="43" t="s">
        <v>0</v>
      </c>
      <c r="F31" s="45" t="s">
        <v>65</v>
      </c>
      <c r="G31" s="43" t="s">
        <v>36</v>
      </c>
      <c r="H31" s="46">
        <v>1</v>
      </c>
      <c r="I31" s="43" t="s">
        <v>22</v>
      </c>
      <c r="J31" s="43" t="s">
        <v>23</v>
      </c>
      <c r="K31" s="43" t="s">
        <v>24</v>
      </c>
      <c r="L31" s="43" t="s">
        <v>25</v>
      </c>
      <c r="M31" s="61">
        <v>82</v>
      </c>
      <c r="N31" s="61">
        <v>82</v>
      </c>
      <c r="O31" s="62">
        <f>M31/N31</f>
        <v>1</v>
      </c>
      <c r="P31" s="62">
        <v>1</v>
      </c>
      <c r="Q31" s="17" t="str">
        <f t="shared" si="0"/>
        <v>SATISFACTORIO</v>
      </c>
      <c r="R31" s="142" t="s">
        <v>286</v>
      </c>
      <c r="S31" s="142" t="s">
        <v>338</v>
      </c>
      <c r="T31" s="143" t="s">
        <v>333</v>
      </c>
    </row>
    <row r="32" spans="1:20" ht="126.75" customHeight="1">
      <c r="A32" s="43" t="s">
        <v>62</v>
      </c>
      <c r="B32" s="43" t="s">
        <v>34</v>
      </c>
      <c r="C32" s="44"/>
      <c r="D32" s="43" t="s">
        <v>173</v>
      </c>
      <c r="E32" s="43" t="s">
        <v>67</v>
      </c>
      <c r="F32" s="45" t="s">
        <v>65</v>
      </c>
      <c r="G32" s="43" t="s">
        <v>36</v>
      </c>
      <c r="H32" s="46">
        <v>1</v>
      </c>
      <c r="I32" s="43" t="s">
        <v>22</v>
      </c>
      <c r="J32" s="43" t="s">
        <v>23</v>
      </c>
      <c r="K32" s="43" t="s">
        <v>24</v>
      </c>
      <c r="L32" s="43" t="s">
        <v>25</v>
      </c>
      <c r="M32" s="61">
        <v>42</v>
      </c>
      <c r="N32" s="61">
        <v>42</v>
      </c>
      <c r="O32" s="62">
        <f>M32/N32</f>
        <v>1</v>
      </c>
      <c r="P32" s="62">
        <v>1</v>
      </c>
      <c r="Q32" s="17" t="str">
        <f t="shared" si="0"/>
        <v>SATISFACTORIO</v>
      </c>
      <c r="R32" s="169" t="s">
        <v>287</v>
      </c>
      <c r="S32" s="169" t="s">
        <v>339</v>
      </c>
      <c r="T32" s="170" t="s">
        <v>333</v>
      </c>
    </row>
    <row r="33" spans="1:20" ht="186.75" customHeight="1">
      <c r="A33" s="43" t="s">
        <v>62</v>
      </c>
      <c r="B33" s="43" t="s">
        <v>30</v>
      </c>
      <c r="C33" s="44"/>
      <c r="D33" s="43" t="s">
        <v>51</v>
      </c>
      <c r="E33" s="43" t="s">
        <v>68</v>
      </c>
      <c r="F33" s="45" t="s">
        <v>65</v>
      </c>
      <c r="G33" s="43" t="s">
        <v>36</v>
      </c>
      <c r="H33" s="46">
        <v>1</v>
      </c>
      <c r="I33" s="43" t="s">
        <v>22</v>
      </c>
      <c r="J33" s="43" t="s">
        <v>23</v>
      </c>
      <c r="K33" s="43" t="s">
        <v>24</v>
      </c>
      <c r="L33" s="43" t="s">
        <v>25</v>
      </c>
      <c r="M33" s="61">
        <v>104</v>
      </c>
      <c r="N33" s="61">
        <v>104</v>
      </c>
      <c r="O33" s="62">
        <f>M33/N33</f>
        <v>1</v>
      </c>
      <c r="P33" s="62">
        <v>1</v>
      </c>
      <c r="Q33" s="17" t="str">
        <f t="shared" si="0"/>
        <v>SATISFACTORIO</v>
      </c>
      <c r="R33" s="169" t="s">
        <v>249</v>
      </c>
      <c r="S33" s="169" t="s">
        <v>340</v>
      </c>
      <c r="T33" s="170" t="s">
        <v>333</v>
      </c>
    </row>
    <row r="34" spans="1:20" ht="116.25" customHeight="1">
      <c r="A34" s="43" t="s">
        <v>62</v>
      </c>
      <c r="B34" s="43" t="s">
        <v>30</v>
      </c>
      <c r="C34" s="44"/>
      <c r="D34" s="43" t="s">
        <v>69</v>
      </c>
      <c r="E34" s="43" t="s">
        <v>70</v>
      </c>
      <c r="F34" s="45" t="s">
        <v>65</v>
      </c>
      <c r="G34" s="43" t="s">
        <v>36</v>
      </c>
      <c r="H34" s="46">
        <v>1</v>
      </c>
      <c r="I34" s="43" t="s">
        <v>22</v>
      </c>
      <c r="J34" s="43" t="s">
        <v>23</v>
      </c>
      <c r="K34" s="43" t="s">
        <v>24</v>
      </c>
      <c r="L34" s="43" t="s">
        <v>25</v>
      </c>
      <c r="M34" s="61">
        <v>42</v>
      </c>
      <c r="N34" s="61">
        <v>42</v>
      </c>
      <c r="O34" s="62">
        <f>M34/N34</f>
        <v>1</v>
      </c>
      <c r="P34" s="62">
        <v>1</v>
      </c>
      <c r="Q34" s="17" t="str">
        <f t="shared" si="0"/>
        <v>SATISFACTORIO</v>
      </c>
      <c r="R34" s="169" t="s">
        <v>253</v>
      </c>
      <c r="S34" s="142" t="s">
        <v>341</v>
      </c>
      <c r="T34" s="143" t="s">
        <v>333</v>
      </c>
    </row>
    <row r="35" spans="1:20" ht="180" customHeight="1">
      <c r="A35" s="86" t="s">
        <v>71</v>
      </c>
      <c r="B35" s="86" t="s">
        <v>30</v>
      </c>
      <c r="C35" s="87" t="s">
        <v>72</v>
      </c>
      <c r="D35" s="86" t="s">
        <v>73</v>
      </c>
      <c r="E35" s="86" t="s">
        <v>74</v>
      </c>
      <c r="F35" s="88" t="s">
        <v>32</v>
      </c>
      <c r="G35" s="86" t="s">
        <v>36</v>
      </c>
      <c r="H35" s="89">
        <v>1</v>
      </c>
      <c r="I35" s="86" t="s">
        <v>22</v>
      </c>
      <c r="J35" s="86" t="s">
        <v>23</v>
      </c>
      <c r="K35" s="86" t="s">
        <v>24</v>
      </c>
      <c r="L35" s="86" t="s">
        <v>25</v>
      </c>
      <c r="M35" s="90">
        <v>279</v>
      </c>
      <c r="N35" s="90">
        <v>279</v>
      </c>
      <c r="O35" s="91">
        <f>(M35/N35)*1</f>
        <v>1</v>
      </c>
      <c r="P35" s="91">
        <v>1</v>
      </c>
      <c r="Q35" s="17" t="str">
        <f t="shared" si="0"/>
        <v>SATISFACTORIO</v>
      </c>
      <c r="R35" s="146" t="s">
        <v>254</v>
      </c>
      <c r="S35" s="144" t="s">
        <v>320</v>
      </c>
      <c r="T35" s="145" t="s">
        <v>305</v>
      </c>
    </row>
    <row r="36" spans="1:20" ht="126" customHeight="1">
      <c r="A36" s="86" t="s">
        <v>71</v>
      </c>
      <c r="B36" s="86" t="s">
        <v>34</v>
      </c>
      <c r="C36" s="87" t="s">
        <v>75</v>
      </c>
      <c r="D36" s="86" t="s">
        <v>76</v>
      </c>
      <c r="E36" s="86" t="s">
        <v>77</v>
      </c>
      <c r="F36" s="88" t="s">
        <v>32</v>
      </c>
      <c r="G36" s="86" t="s">
        <v>33</v>
      </c>
      <c r="H36" s="89">
        <v>1</v>
      </c>
      <c r="I36" s="86" t="s">
        <v>22</v>
      </c>
      <c r="J36" s="86" t="s">
        <v>23</v>
      </c>
      <c r="K36" s="86" t="s">
        <v>24</v>
      </c>
      <c r="L36" s="86" t="s">
        <v>25</v>
      </c>
      <c r="M36" s="90">
        <v>12</v>
      </c>
      <c r="N36" s="90">
        <v>12</v>
      </c>
      <c r="O36" s="91">
        <f aca="true" t="shared" si="1" ref="O36:O41">(M36/N36)*1</f>
        <v>1</v>
      </c>
      <c r="P36" s="91">
        <v>1</v>
      </c>
      <c r="Q36" s="17" t="str">
        <f t="shared" si="0"/>
        <v>SATISFACTORIO</v>
      </c>
      <c r="R36" s="146" t="s">
        <v>255</v>
      </c>
      <c r="S36" s="144" t="s">
        <v>321</v>
      </c>
      <c r="T36" s="145" t="s">
        <v>305</v>
      </c>
    </row>
    <row r="37" spans="1:25" ht="220.5" customHeight="1">
      <c r="A37" s="86" t="s">
        <v>71</v>
      </c>
      <c r="B37" s="86" t="s">
        <v>123</v>
      </c>
      <c r="C37" s="87" t="s">
        <v>78</v>
      </c>
      <c r="D37" s="86" t="s">
        <v>79</v>
      </c>
      <c r="E37" s="86" t="s">
        <v>80</v>
      </c>
      <c r="F37" s="88" t="s">
        <v>81</v>
      </c>
      <c r="G37" s="86" t="s">
        <v>128</v>
      </c>
      <c r="H37" s="89">
        <v>1</v>
      </c>
      <c r="I37" s="86" t="s">
        <v>22</v>
      </c>
      <c r="J37" s="86" t="s">
        <v>23</v>
      </c>
      <c r="K37" s="86" t="s">
        <v>24</v>
      </c>
      <c r="L37" s="86" t="s">
        <v>25</v>
      </c>
      <c r="M37" s="90">
        <v>64</v>
      </c>
      <c r="N37" s="90">
        <v>75</v>
      </c>
      <c r="O37" s="91">
        <f>M37/N37</f>
        <v>0.8533333333333334</v>
      </c>
      <c r="P37" s="91">
        <f>O37</f>
        <v>0.8533333333333334</v>
      </c>
      <c r="Q37" s="42" t="str">
        <f t="shared" si="0"/>
        <v>ACEPTABLE</v>
      </c>
      <c r="R37" s="146" t="s">
        <v>256</v>
      </c>
      <c r="S37" s="146" t="s">
        <v>327</v>
      </c>
      <c r="T37" s="145" t="s">
        <v>305</v>
      </c>
      <c r="Y37" s="165"/>
    </row>
    <row r="38" spans="1:25" ht="281.25" customHeight="1">
      <c r="A38" s="86" t="s">
        <v>71</v>
      </c>
      <c r="B38" s="86" t="s">
        <v>34</v>
      </c>
      <c r="C38" s="87" t="s">
        <v>82</v>
      </c>
      <c r="D38" s="86" t="s">
        <v>83</v>
      </c>
      <c r="E38" s="86" t="s">
        <v>84</v>
      </c>
      <c r="F38" s="88" t="s">
        <v>81</v>
      </c>
      <c r="G38" s="86" t="s">
        <v>33</v>
      </c>
      <c r="H38" s="89">
        <v>1</v>
      </c>
      <c r="I38" s="86" t="s">
        <v>22</v>
      </c>
      <c r="J38" s="86" t="s">
        <v>23</v>
      </c>
      <c r="K38" s="86" t="s">
        <v>24</v>
      </c>
      <c r="L38" s="86" t="s">
        <v>25</v>
      </c>
      <c r="M38" s="183">
        <v>1</v>
      </c>
      <c r="N38" s="90">
        <v>2</v>
      </c>
      <c r="O38" s="91">
        <f>(M38/N38)*1</f>
        <v>0.5</v>
      </c>
      <c r="P38" s="91">
        <v>1</v>
      </c>
      <c r="Q38" s="124" t="str">
        <f>IF(O38&gt;=95%,$L$7,IF(O38&gt;=70%,$K$7,IF(O38&gt;=50%,$J$7,IF(O38&lt;50%,$I$7,"ojo"))))</f>
        <v>MINIMO</v>
      </c>
      <c r="R38" s="146" t="s">
        <v>257</v>
      </c>
      <c r="S38" s="146" t="s">
        <v>368</v>
      </c>
      <c r="T38" s="145" t="s">
        <v>305</v>
      </c>
      <c r="Y38" s="165"/>
    </row>
    <row r="39" spans="1:20" ht="272.25" customHeight="1">
      <c r="A39" s="86" t="s">
        <v>71</v>
      </c>
      <c r="B39" s="86" t="s">
        <v>30</v>
      </c>
      <c r="C39" s="87" t="s">
        <v>85</v>
      </c>
      <c r="D39" s="86" t="s">
        <v>86</v>
      </c>
      <c r="E39" s="86" t="s">
        <v>87</v>
      </c>
      <c r="F39" s="88" t="s">
        <v>81</v>
      </c>
      <c r="G39" s="86" t="s">
        <v>33</v>
      </c>
      <c r="H39" s="89">
        <v>1</v>
      </c>
      <c r="I39" s="86" t="s">
        <v>22</v>
      </c>
      <c r="J39" s="86" t="s">
        <v>23</v>
      </c>
      <c r="K39" s="86" t="s">
        <v>24</v>
      </c>
      <c r="L39" s="86" t="s">
        <v>25</v>
      </c>
      <c r="M39" s="90">
        <v>2</v>
      </c>
      <c r="N39" s="90">
        <v>2</v>
      </c>
      <c r="O39" s="91">
        <f t="shared" si="1"/>
        <v>1</v>
      </c>
      <c r="P39" s="91">
        <v>1</v>
      </c>
      <c r="Q39" s="17" t="str">
        <f>IF(O39&gt;=95%,$L$7,IF(O39&gt;=70%,$K$7,IF(O39&gt;=50%,$J$7,IF(O39&lt;50%,$I$7,"ojo"))))</f>
        <v>SATISFACTORIO</v>
      </c>
      <c r="R39" s="146" t="s">
        <v>258</v>
      </c>
      <c r="S39" s="144" t="s">
        <v>324</v>
      </c>
      <c r="T39" s="145" t="s">
        <v>305</v>
      </c>
    </row>
    <row r="40" spans="1:20" ht="273.75" customHeight="1">
      <c r="A40" s="86" t="s">
        <v>71</v>
      </c>
      <c r="B40" s="86" t="s">
        <v>30</v>
      </c>
      <c r="C40" s="87" t="s">
        <v>88</v>
      </c>
      <c r="D40" s="86" t="s">
        <v>89</v>
      </c>
      <c r="E40" s="86" t="s">
        <v>237</v>
      </c>
      <c r="F40" s="88" t="s">
        <v>32</v>
      </c>
      <c r="G40" s="86" t="s">
        <v>33</v>
      </c>
      <c r="H40" s="89">
        <v>1</v>
      </c>
      <c r="I40" s="86" t="s">
        <v>22</v>
      </c>
      <c r="J40" s="86" t="s">
        <v>23</v>
      </c>
      <c r="K40" s="86" t="s">
        <v>24</v>
      </c>
      <c r="L40" s="86" t="s">
        <v>25</v>
      </c>
      <c r="M40" s="90">
        <v>9</v>
      </c>
      <c r="N40" s="90">
        <v>9</v>
      </c>
      <c r="O40" s="91">
        <f t="shared" si="1"/>
        <v>1</v>
      </c>
      <c r="P40" s="91">
        <v>1</v>
      </c>
      <c r="Q40" s="17" t="str">
        <f t="shared" si="0"/>
        <v>SATISFACTORIO</v>
      </c>
      <c r="R40" s="146" t="s">
        <v>259</v>
      </c>
      <c r="S40" s="144" t="s">
        <v>322</v>
      </c>
      <c r="T40" s="145" t="s">
        <v>305</v>
      </c>
    </row>
    <row r="41" spans="1:20" ht="156.75" customHeight="1">
      <c r="A41" s="86" t="s">
        <v>71</v>
      </c>
      <c r="B41" s="86" t="s">
        <v>34</v>
      </c>
      <c r="C41" s="86" t="s">
        <v>90</v>
      </c>
      <c r="D41" s="86" t="s">
        <v>91</v>
      </c>
      <c r="E41" s="86" t="s">
        <v>187</v>
      </c>
      <c r="F41" s="88" t="s">
        <v>32</v>
      </c>
      <c r="G41" s="86" t="s">
        <v>33</v>
      </c>
      <c r="H41" s="89">
        <v>1</v>
      </c>
      <c r="I41" s="86" t="s">
        <v>22</v>
      </c>
      <c r="J41" s="86" t="s">
        <v>23</v>
      </c>
      <c r="K41" s="86" t="s">
        <v>24</v>
      </c>
      <c r="L41" s="86" t="s">
        <v>25</v>
      </c>
      <c r="M41" s="90">
        <v>98</v>
      </c>
      <c r="N41" s="90">
        <v>98</v>
      </c>
      <c r="O41" s="91">
        <f t="shared" si="1"/>
        <v>1</v>
      </c>
      <c r="P41" s="91">
        <v>1</v>
      </c>
      <c r="Q41" s="17" t="str">
        <f t="shared" si="0"/>
        <v>SATISFACTORIO</v>
      </c>
      <c r="R41" s="146" t="s">
        <v>260</v>
      </c>
      <c r="S41" s="144" t="s">
        <v>323</v>
      </c>
      <c r="T41" s="145" t="s">
        <v>305</v>
      </c>
    </row>
    <row r="42" spans="1:20" ht="155.25" customHeight="1">
      <c r="A42" s="76" t="s">
        <v>92</v>
      </c>
      <c r="B42" s="76" t="s">
        <v>30</v>
      </c>
      <c r="C42" s="76" t="s">
        <v>93</v>
      </c>
      <c r="D42" s="76" t="s">
        <v>133</v>
      </c>
      <c r="E42" s="76" t="s">
        <v>134</v>
      </c>
      <c r="F42" s="77" t="s">
        <v>32</v>
      </c>
      <c r="G42" s="76" t="s">
        <v>33</v>
      </c>
      <c r="H42" s="78">
        <v>0.95</v>
      </c>
      <c r="I42" s="76" t="s">
        <v>22</v>
      </c>
      <c r="J42" s="76" t="s">
        <v>23</v>
      </c>
      <c r="K42" s="76" t="s">
        <v>24</v>
      </c>
      <c r="L42" s="76" t="s">
        <v>25</v>
      </c>
      <c r="M42" s="79">
        <f>24671742+4967456+10200922+19595533+5792802+19416978+5512630+19899099+36643256+6065466+20010414+11750309</f>
        <v>184526607</v>
      </c>
      <c r="N42" s="79">
        <f>24836938+5047888+10247080+20232093+5802386+19609040+5837888+19977596+37157985+6290648+20255348+11778922</f>
        <v>187073812</v>
      </c>
      <c r="O42" s="80">
        <f aca="true" t="shared" si="2" ref="O42:O47">+M42/N42</f>
        <v>0.9863839573654489</v>
      </c>
      <c r="P42" s="80">
        <v>1</v>
      </c>
      <c r="Q42" s="17" t="str">
        <f t="shared" si="0"/>
        <v>SATISFACTORIO</v>
      </c>
      <c r="R42" s="179" t="s">
        <v>288</v>
      </c>
      <c r="S42" s="147" t="s">
        <v>348</v>
      </c>
      <c r="T42" s="148" t="s">
        <v>349</v>
      </c>
    </row>
    <row r="43" spans="1:20" ht="162.75" customHeight="1">
      <c r="A43" s="76" t="s">
        <v>92</v>
      </c>
      <c r="B43" s="76" t="s">
        <v>30</v>
      </c>
      <c r="C43" s="76" t="s">
        <v>94</v>
      </c>
      <c r="D43" s="76" t="s">
        <v>126</v>
      </c>
      <c r="E43" s="76" t="s">
        <v>127</v>
      </c>
      <c r="F43" s="77" t="s">
        <v>32</v>
      </c>
      <c r="G43" s="76" t="s">
        <v>33</v>
      </c>
      <c r="H43" s="78">
        <v>1</v>
      </c>
      <c r="I43" s="76" t="s">
        <v>22</v>
      </c>
      <c r="J43" s="76" t="s">
        <v>23</v>
      </c>
      <c r="K43" s="76" t="s">
        <v>24</v>
      </c>
      <c r="L43" s="76" t="s">
        <v>25</v>
      </c>
      <c r="M43" s="79">
        <f>8+64</f>
        <v>72</v>
      </c>
      <c r="N43" s="79">
        <f>8+65</f>
        <v>73</v>
      </c>
      <c r="O43" s="80">
        <f t="shared" si="2"/>
        <v>0.9863013698630136</v>
      </c>
      <c r="P43" s="80">
        <v>0.99</v>
      </c>
      <c r="Q43" s="17" t="str">
        <f t="shared" si="0"/>
        <v>SATISFACTORIO</v>
      </c>
      <c r="R43" s="179" t="s">
        <v>261</v>
      </c>
      <c r="S43" s="147" t="s">
        <v>350</v>
      </c>
      <c r="T43" s="148" t="s">
        <v>349</v>
      </c>
    </row>
    <row r="44" spans="1:20" ht="107.25" customHeight="1">
      <c r="A44" s="76" t="s">
        <v>92</v>
      </c>
      <c r="B44" s="76" t="s">
        <v>30</v>
      </c>
      <c r="C44" s="76" t="s">
        <v>94</v>
      </c>
      <c r="D44" s="76" t="s">
        <v>131</v>
      </c>
      <c r="E44" s="76" t="s">
        <v>132</v>
      </c>
      <c r="F44" s="77" t="s">
        <v>32</v>
      </c>
      <c r="G44" s="76" t="s">
        <v>33</v>
      </c>
      <c r="H44" s="78">
        <v>1</v>
      </c>
      <c r="I44" s="76" t="s">
        <v>22</v>
      </c>
      <c r="J44" s="76" t="s">
        <v>23</v>
      </c>
      <c r="K44" s="76" t="s">
        <v>24</v>
      </c>
      <c r="L44" s="76" t="s">
        <v>25</v>
      </c>
      <c r="M44" s="97">
        <v>439169302365.34</v>
      </c>
      <c r="N44" s="97">
        <v>439169563493.34</v>
      </c>
      <c r="O44" s="80">
        <f t="shared" si="2"/>
        <v>0.9999994054050606</v>
      </c>
      <c r="P44" s="80">
        <v>1</v>
      </c>
      <c r="Q44" s="17" t="str">
        <f t="shared" si="0"/>
        <v>SATISFACTORIO</v>
      </c>
      <c r="R44" s="179" t="s">
        <v>289</v>
      </c>
      <c r="S44" s="147" t="s">
        <v>351</v>
      </c>
      <c r="T44" s="148" t="s">
        <v>349</v>
      </c>
    </row>
    <row r="45" spans="1:23" ht="136.5" customHeight="1">
      <c r="A45" s="76" t="s">
        <v>92</v>
      </c>
      <c r="B45" s="76" t="s">
        <v>30</v>
      </c>
      <c r="C45" s="76" t="s">
        <v>95</v>
      </c>
      <c r="D45" s="76" t="s">
        <v>129</v>
      </c>
      <c r="E45" s="76" t="s">
        <v>130</v>
      </c>
      <c r="F45" s="77" t="s">
        <v>32</v>
      </c>
      <c r="G45" s="76" t="s">
        <v>128</v>
      </c>
      <c r="H45" s="78">
        <v>1</v>
      </c>
      <c r="I45" s="76" t="s">
        <v>22</v>
      </c>
      <c r="J45" s="76" t="s">
        <v>23</v>
      </c>
      <c r="K45" s="76" t="s">
        <v>24</v>
      </c>
      <c r="L45" s="76" t="s">
        <v>25</v>
      </c>
      <c r="M45" s="79">
        <v>32077164602.61</v>
      </c>
      <c r="N45" s="79">
        <v>32431501034.31</v>
      </c>
      <c r="O45" s="80">
        <f t="shared" si="2"/>
        <v>0.9890743129241801</v>
      </c>
      <c r="P45" s="80">
        <v>0.99</v>
      </c>
      <c r="Q45" s="17" t="str">
        <f t="shared" si="0"/>
        <v>SATISFACTORIO</v>
      </c>
      <c r="R45" s="147" t="s">
        <v>290</v>
      </c>
      <c r="S45" s="147" t="s">
        <v>352</v>
      </c>
      <c r="T45" s="148" t="s">
        <v>349</v>
      </c>
      <c r="W45" s="166"/>
    </row>
    <row r="46" spans="1:20" ht="84" customHeight="1">
      <c r="A46" s="76" t="s">
        <v>92</v>
      </c>
      <c r="B46" s="76" t="s">
        <v>30</v>
      </c>
      <c r="C46" s="76" t="s">
        <v>95</v>
      </c>
      <c r="D46" s="76" t="s">
        <v>96</v>
      </c>
      <c r="E46" s="76" t="s">
        <v>97</v>
      </c>
      <c r="F46" s="77" t="s">
        <v>32</v>
      </c>
      <c r="G46" s="76" t="s">
        <v>128</v>
      </c>
      <c r="H46" s="78">
        <v>1</v>
      </c>
      <c r="I46" s="76" t="s">
        <v>22</v>
      </c>
      <c r="J46" s="76" t="s">
        <v>23</v>
      </c>
      <c r="K46" s="76" t="s">
        <v>24</v>
      </c>
      <c r="L46" s="76" t="s">
        <v>25</v>
      </c>
      <c r="M46" s="79">
        <f>25308251+25360511+25596490+26252058+26151858+25871821</f>
        <v>154540989</v>
      </c>
      <c r="N46" s="79">
        <f>24540134+25427995+25378509+26029390+26138036+25974988</f>
        <v>153489052</v>
      </c>
      <c r="O46" s="80">
        <f t="shared" si="2"/>
        <v>1.006853498580472</v>
      </c>
      <c r="P46" s="80">
        <v>1</v>
      </c>
      <c r="Q46" s="17" t="str">
        <f t="shared" si="0"/>
        <v>SATISFACTORIO</v>
      </c>
      <c r="R46" s="179" t="s">
        <v>291</v>
      </c>
      <c r="S46" s="147" t="s">
        <v>353</v>
      </c>
      <c r="T46" s="148" t="s">
        <v>349</v>
      </c>
    </row>
    <row r="47" spans="1:20" ht="261" customHeight="1">
      <c r="A47" s="76" t="s">
        <v>92</v>
      </c>
      <c r="B47" s="76" t="s">
        <v>30</v>
      </c>
      <c r="C47" s="76" t="s">
        <v>98</v>
      </c>
      <c r="D47" s="76" t="s">
        <v>135</v>
      </c>
      <c r="E47" s="76" t="s">
        <v>136</v>
      </c>
      <c r="F47" s="77" t="s">
        <v>32</v>
      </c>
      <c r="G47" s="76" t="s">
        <v>128</v>
      </c>
      <c r="H47" s="78">
        <v>1</v>
      </c>
      <c r="I47" s="76" t="s">
        <v>22</v>
      </c>
      <c r="J47" s="76" t="s">
        <v>23</v>
      </c>
      <c r="K47" s="76" t="s">
        <v>24</v>
      </c>
      <c r="L47" s="76" t="s">
        <v>25</v>
      </c>
      <c r="M47" s="79">
        <f>52+156</f>
        <v>208</v>
      </c>
      <c r="N47" s="79">
        <v>280</v>
      </c>
      <c r="O47" s="80">
        <f t="shared" si="2"/>
        <v>0.7428571428571429</v>
      </c>
      <c r="P47" s="80">
        <v>0.74</v>
      </c>
      <c r="Q47" s="42" t="str">
        <f t="shared" si="0"/>
        <v>ACEPTABLE</v>
      </c>
      <c r="R47" s="147" t="s">
        <v>280</v>
      </c>
      <c r="S47" s="147" t="s">
        <v>354</v>
      </c>
      <c r="T47" s="148" t="s">
        <v>349</v>
      </c>
    </row>
    <row r="48" spans="1:20" ht="142.5" customHeight="1">
      <c r="A48" s="98" t="s">
        <v>99</v>
      </c>
      <c r="B48" s="98" t="s">
        <v>30</v>
      </c>
      <c r="C48" s="98" t="s">
        <v>160</v>
      </c>
      <c r="D48" s="99" t="s">
        <v>100</v>
      </c>
      <c r="E48" s="98" t="s">
        <v>212</v>
      </c>
      <c r="F48" s="100" t="s">
        <v>45</v>
      </c>
      <c r="G48" s="98" t="s">
        <v>202</v>
      </c>
      <c r="H48" s="101">
        <v>0.95</v>
      </c>
      <c r="I48" s="98" t="s">
        <v>22</v>
      </c>
      <c r="J48" s="98" t="s">
        <v>23</v>
      </c>
      <c r="K48" s="98" t="s">
        <v>24</v>
      </c>
      <c r="L48" s="98" t="s">
        <v>25</v>
      </c>
      <c r="M48" s="102">
        <f>(68+16)*6</f>
        <v>504</v>
      </c>
      <c r="N48" s="102">
        <f>(71+16)*6</f>
        <v>522</v>
      </c>
      <c r="O48" s="103">
        <v>1</v>
      </c>
      <c r="P48" s="103">
        <v>1</v>
      </c>
      <c r="Q48" s="17" t="str">
        <f t="shared" si="0"/>
        <v>SATISFACTORIO</v>
      </c>
      <c r="R48" s="149" t="s">
        <v>262</v>
      </c>
      <c r="S48" s="149" t="s">
        <v>355</v>
      </c>
      <c r="T48" s="150" t="s">
        <v>349</v>
      </c>
    </row>
    <row r="49" spans="1:20" ht="242.25" customHeight="1">
      <c r="A49" s="98" t="s">
        <v>99</v>
      </c>
      <c r="B49" s="98" t="s">
        <v>30</v>
      </c>
      <c r="C49" s="98" t="s">
        <v>161</v>
      </c>
      <c r="D49" s="99" t="s">
        <v>213</v>
      </c>
      <c r="E49" s="98" t="s">
        <v>220</v>
      </c>
      <c r="F49" s="100" t="s">
        <v>45</v>
      </c>
      <c r="G49" s="98" t="s">
        <v>202</v>
      </c>
      <c r="H49" s="101">
        <v>0.95</v>
      </c>
      <c r="I49" s="98" t="s">
        <v>22</v>
      </c>
      <c r="J49" s="98" t="s">
        <v>23</v>
      </c>
      <c r="K49" s="98" t="s">
        <v>24</v>
      </c>
      <c r="L49" s="98" t="s">
        <v>25</v>
      </c>
      <c r="M49" s="102">
        <v>18</v>
      </c>
      <c r="N49" s="102">
        <v>18</v>
      </c>
      <c r="O49" s="103">
        <v>1</v>
      </c>
      <c r="P49" s="103">
        <v>1</v>
      </c>
      <c r="Q49" s="58" t="str">
        <f t="shared" si="0"/>
        <v>SATISFACTORIO</v>
      </c>
      <c r="R49" s="151" t="s">
        <v>263</v>
      </c>
      <c r="S49" s="149" t="s">
        <v>356</v>
      </c>
      <c r="T49" s="152" t="s">
        <v>349</v>
      </c>
    </row>
    <row r="50" spans="1:20" ht="154.5" customHeight="1">
      <c r="A50" s="98" t="s">
        <v>99</v>
      </c>
      <c r="B50" s="98" t="s">
        <v>34</v>
      </c>
      <c r="C50" s="98" t="s">
        <v>162</v>
      </c>
      <c r="D50" s="99" t="s">
        <v>214</v>
      </c>
      <c r="E50" s="98" t="s">
        <v>215</v>
      </c>
      <c r="F50" s="100" t="s">
        <v>45</v>
      </c>
      <c r="G50" s="98" t="s">
        <v>202</v>
      </c>
      <c r="H50" s="101">
        <v>0.95</v>
      </c>
      <c r="I50" s="98" t="s">
        <v>22</v>
      </c>
      <c r="J50" s="98" t="s">
        <v>23</v>
      </c>
      <c r="K50" s="98" t="s">
        <v>24</v>
      </c>
      <c r="L50" s="98" t="s">
        <v>25</v>
      </c>
      <c r="M50" s="102">
        <v>77</v>
      </c>
      <c r="N50" s="102">
        <v>77</v>
      </c>
      <c r="O50" s="103">
        <v>1</v>
      </c>
      <c r="P50" s="103">
        <v>1</v>
      </c>
      <c r="Q50" s="17" t="str">
        <f t="shared" si="0"/>
        <v>SATISFACTORIO</v>
      </c>
      <c r="R50" s="180" t="s">
        <v>264</v>
      </c>
      <c r="S50" s="153" t="s">
        <v>357</v>
      </c>
      <c r="T50" s="152" t="s">
        <v>349</v>
      </c>
    </row>
    <row r="51" spans="1:22" ht="155.25" customHeight="1">
      <c r="A51" s="98" t="s">
        <v>99</v>
      </c>
      <c r="B51" s="98" t="s">
        <v>30</v>
      </c>
      <c r="C51" s="98" t="s">
        <v>163</v>
      </c>
      <c r="D51" s="99" t="s">
        <v>221</v>
      </c>
      <c r="E51" s="98" t="s">
        <v>216</v>
      </c>
      <c r="F51" s="100" t="s">
        <v>45</v>
      </c>
      <c r="G51" s="98" t="s">
        <v>202</v>
      </c>
      <c r="H51" s="101">
        <v>0.95</v>
      </c>
      <c r="I51" s="98" t="s">
        <v>22</v>
      </c>
      <c r="J51" s="98" t="s">
        <v>23</v>
      </c>
      <c r="K51" s="98" t="s">
        <v>24</v>
      </c>
      <c r="L51" s="98" t="s">
        <v>25</v>
      </c>
      <c r="M51" s="184" t="s">
        <v>308</v>
      </c>
      <c r="N51" s="184" t="s">
        <v>308</v>
      </c>
      <c r="O51" s="185" t="s">
        <v>308</v>
      </c>
      <c r="P51" s="185" t="s">
        <v>308</v>
      </c>
      <c r="Q51" s="185" t="s">
        <v>308</v>
      </c>
      <c r="R51" s="180" t="s">
        <v>265</v>
      </c>
      <c r="S51" s="149" t="s">
        <v>358</v>
      </c>
      <c r="T51" s="152" t="s">
        <v>349</v>
      </c>
      <c r="V51" s="56"/>
    </row>
    <row r="52" spans="1:20" ht="135" customHeight="1">
      <c r="A52" s="98" t="s">
        <v>99</v>
      </c>
      <c r="B52" s="98" t="s">
        <v>30</v>
      </c>
      <c r="C52" s="98" t="s">
        <v>164</v>
      </c>
      <c r="D52" s="99" t="s">
        <v>217</v>
      </c>
      <c r="E52" s="98" t="s">
        <v>218</v>
      </c>
      <c r="F52" s="100" t="s">
        <v>45</v>
      </c>
      <c r="G52" s="98" t="s">
        <v>202</v>
      </c>
      <c r="H52" s="101">
        <v>0.95</v>
      </c>
      <c r="I52" s="98" t="s">
        <v>22</v>
      </c>
      <c r="J52" s="98" t="s">
        <v>23</v>
      </c>
      <c r="K52" s="98" t="s">
        <v>24</v>
      </c>
      <c r="L52" s="98" t="s">
        <v>25</v>
      </c>
      <c r="M52" s="102">
        <v>1</v>
      </c>
      <c r="N52" s="102">
        <v>1</v>
      </c>
      <c r="O52" s="103">
        <v>1</v>
      </c>
      <c r="P52" s="103">
        <v>1</v>
      </c>
      <c r="Q52" s="17" t="str">
        <f t="shared" si="0"/>
        <v>SATISFACTORIO</v>
      </c>
      <c r="R52" s="180" t="s">
        <v>266</v>
      </c>
      <c r="S52" s="153" t="s">
        <v>359</v>
      </c>
      <c r="T52" s="152" t="s">
        <v>349</v>
      </c>
    </row>
    <row r="53" spans="1:20" ht="126.75" customHeight="1">
      <c r="A53" s="98" t="s">
        <v>99</v>
      </c>
      <c r="B53" s="98" t="s">
        <v>30</v>
      </c>
      <c r="C53" s="98" t="s">
        <v>165</v>
      </c>
      <c r="D53" s="99" t="s">
        <v>101</v>
      </c>
      <c r="E53" s="98" t="s">
        <v>219</v>
      </c>
      <c r="F53" s="100" t="s">
        <v>45</v>
      </c>
      <c r="G53" s="98" t="s">
        <v>202</v>
      </c>
      <c r="H53" s="101">
        <v>0.95</v>
      </c>
      <c r="I53" s="98" t="s">
        <v>22</v>
      </c>
      <c r="J53" s="98" t="s">
        <v>23</v>
      </c>
      <c r="K53" s="98" t="s">
        <v>24</v>
      </c>
      <c r="L53" s="98" t="s">
        <v>25</v>
      </c>
      <c r="M53" s="102">
        <v>42</v>
      </c>
      <c r="N53" s="102">
        <v>42</v>
      </c>
      <c r="O53" s="103">
        <v>1</v>
      </c>
      <c r="P53" s="103">
        <v>1</v>
      </c>
      <c r="Q53" s="17" t="str">
        <f t="shared" si="0"/>
        <v>SATISFACTORIO</v>
      </c>
      <c r="R53" s="180" t="s">
        <v>267</v>
      </c>
      <c r="S53" s="154" t="s">
        <v>360</v>
      </c>
      <c r="T53" s="152" t="s">
        <v>349</v>
      </c>
    </row>
    <row r="54" spans="1:20" ht="102" customHeight="1">
      <c r="A54" s="104" t="s">
        <v>102</v>
      </c>
      <c r="B54" s="104" t="s">
        <v>30</v>
      </c>
      <c r="C54" s="104" t="s">
        <v>166</v>
      </c>
      <c r="D54" s="105" t="s">
        <v>170</v>
      </c>
      <c r="E54" s="104" t="s">
        <v>232</v>
      </c>
      <c r="F54" s="104" t="s">
        <v>32</v>
      </c>
      <c r="G54" s="104" t="s">
        <v>33</v>
      </c>
      <c r="H54" s="106">
        <v>1</v>
      </c>
      <c r="I54" s="104" t="s">
        <v>22</v>
      </c>
      <c r="J54" s="104" t="s">
        <v>23</v>
      </c>
      <c r="K54" s="104" t="s">
        <v>24</v>
      </c>
      <c r="L54" s="104" t="s">
        <v>25</v>
      </c>
      <c r="M54" s="107">
        <v>8</v>
      </c>
      <c r="N54" s="107">
        <v>8</v>
      </c>
      <c r="O54" s="108">
        <v>1</v>
      </c>
      <c r="P54" s="108">
        <v>1</v>
      </c>
      <c r="Q54" s="17" t="str">
        <f t="shared" si="0"/>
        <v>SATISFACTORIO</v>
      </c>
      <c r="R54" s="171" t="s">
        <v>268</v>
      </c>
      <c r="S54" s="171" t="s">
        <v>343</v>
      </c>
      <c r="T54" s="155" t="s">
        <v>333</v>
      </c>
    </row>
    <row r="55" spans="1:20" ht="102" customHeight="1">
      <c r="A55" s="104" t="s">
        <v>102</v>
      </c>
      <c r="B55" s="104" t="s">
        <v>34</v>
      </c>
      <c r="C55" s="104" t="s">
        <v>169</v>
      </c>
      <c r="D55" s="105" t="s">
        <v>167</v>
      </c>
      <c r="E55" s="104" t="s">
        <v>233</v>
      </c>
      <c r="F55" s="104" t="s">
        <v>168</v>
      </c>
      <c r="G55" s="104" t="s">
        <v>33</v>
      </c>
      <c r="H55" s="106">
        <v>1</v>
      </c>
      <c r="I55" s="104" t="s">
        <v>22</v>
      </c>
      <c r="J55" s="104" t="s">
        <v>23</v>
      </c>
      <c r="K55" s="104" t="s">
        <v>24</v>
      </c>
      <c r="L55" s="104" t="s">
        <v>25</v>
      </c>
      <c r="M55" s="107">
        <v>85</v>
      </c>
      <c r="N55" s="107">
        <v>7</v>
      </c>
      <c r="O55" s="123">
        <f>M55/N55</f>
        <v>12.142857142857142</v>
      </c>
      <c r="P55" s="108">
        <v>1</v>
      </c>
      <c r="Q55" s="17" t="str">
        <f t="shared" si="0"/>
        <v>SATISFACTORIO</v>
      </c>
      <c r="R55" s="172" t="s">
        <v>299</v>
      </c>
      <c r="S55" s="172" t="s">
        <v>344</v>
      </c>
      <c r="T55" s="155" t="s">
        <v>333</v>
      </c>
    </row>
    <row r="56" spans="1:20" ht="143.25" customHeight="1">
      <c r="A56" s="104" t="s">
        <v>102</v>
      </c>
      <c r="B56" s="104" t="s">
        <v>30</v>
      </c>
      <c r="C56" s="104" t="s">
        <v>171</v>
      </c>
      <c r="D56" s="105" t="s">
        <v>103</v>
      </c>
      <c r="E56" s="104" t="s">
        <v>104</v>
      </c>
      <c r="F56" s="109" t="s">
        <v>32</v>
      </c>
      <c r="G56" s="104" t="s">
        <v>33</v>
      </c>
      <c r="H56" s="106">
        <v>1</v>
      </c>
      <c r="I56" s="104" t="s">
        <v>22</v>
      </c>
      <c r="J56" s="104" t="s">
        <v>23</v>
      </c>
      <c r="K56" s="104" t="s">
        <v>24</v>
      </c>
      <c r="L56" s="104" t="s">
        <v>25</v>
      </c>
      <c r="M56" s="107">
        <v>152</v>
      </c>
      <c r="N56" s="107">
        <v>152</v>
      </c>
      <c r="O56" s="108">
        <v>1</v>
      </c>
      <c r="P56" s="108">
        <v>1</v>
      </c>
      <c r="Q56" s="17" t="str">
        <f t="shared" si="0"/>
        <v>SATISFACTORIO</v>
      </c>
      <c r="R56" s="172" t="s">
        <v>269</v>
      </c>
      <c r="S56" s="172" t="s">
        <v>345</v>
      </c>
      <c r="T56" s="155" t="s">
        <v>333</v>
      </c>
    </row>
    <row r="57" spans="1:20" ht="249.75" customHeight="1">
      <c r="A57" s="104" t="s">
        <v>102</v>
      </c>
      <c r="B57" s="104" t="s">
        <v>30</v>
      </c>
      <c r="C57" s="104" t="s">
        <v>176</v>
      </c>
      <c r="D57" s="105" t="s">
        <v>178</v>
      </c>
      <c r="E57" s="104" t="s">
        <v>180</v>
      </c>
      <c r="F57" s="109" t="s">
        <v>32</v>
      </c>
      <c r="G57" s="104" t="s">
        <v>33</v>
      </c>
      <c r="H57" s="106">
        <v>1</v>
      </c>
      <c r="I57" s="104" t="s">
        <v>22</v>
      </c>
      <c r="J57" s="104" t="s">
        <v>23</v>
      </c>
      <c r="K57" s="104" t="s">
        <v>24</v>
      </c>
      <c r="L57" s="104" t="s">
        <v>25</v>
      </c>
      <c r="M57" s="107">
        <v>18</v>
      </c>
      <c r="N57" s="107">
        <v>18</v>
      </c>
      <c r="O57" s="108">
        <v>1</v>
      </c>
      <c r="P57" s="108">
        <v>1</v>
      </c>
      <c r="Q57" s="17" t="str">
        <f t="shared" si="0"/>
        <v>SATISFACTORIO</v>
      </c>
      <c r="R57" s="171" t="s">
        <v>270</v>
      </c>
      <c r="S57" s="171" t="s">
        <v>346</v>
      </c>
      <c r="T57" s="173" t="s">
        <v>333</v>
      </c>
    </row>
    <row r="58" spans="1:20" ht="252" customHeight="1">
      <c r="A58" s="104" t="s">
        <v>102</v>
      </c>
      <c r="B58" s="104" t="s">
        <v>34</v>
      </c>
      <c r="C58" s="104" t="s">
        <v>177</v>
      </c>
      <c r="D58" s="105" t="s">
        <v>179</v>
      </c>
      <c r="E58" s="104" t="s">
        <v>181</v>
      </c>
      <c r="F58" s="109" t="s">
        <v>32</v>
      </c>
      <c r="G58" s="104" t="s">
        <v>33</v>
      </c>
      <c r="H58" s="106">
        <v>1</v>
      </c>
      <c r="I58" s="104" t="s">
        <v>22</v>
      </c>
      <c r="J58" s="104" t="s">
        <v>23</v>
      </c>
      <c r="K58" s="104" t="s">
        <v>24</v>
      </c>
      <c r="L58" s="104" t="s">
        <v>25</v>
      </c>
      <c r="M58" s="107">
        <v>18</v>
      </c>
      <c r="N58" s="107">
        <v>18</v>
      </c>
      <c r="O58" s="108">
        <v>1</v>
      </c>
      <c r="P58" s="108">
        <v>1</v>
      </c>
      <c r="Q58" s="17" t="str">
        <f t="shared" si="0"/>
        <v>SATISFACTORIO</v>
      </c>
      <c r="R58" s="172" t="s">
        <v>279</v>
      </c>
      <c r="S58" s="172" t="s">
        <v>347</v>
      </c>
      <c r="T58" s="155" t="s">
        <v>333</v>
      </c>
    </row>
    <row r="59" spans="1:20" ht="171" customHeight="1">
      <c r="A59" s="92" t="s">
        <v>105</v>
      </c>
      <c r="B59" s="92" t="s">
        <v>30</v>
      </c>
      <c r="C59" s="92" t="s">
        <v>106</v>
      </c>
      <c r="D59" s="92" t="s">
        <v>197</v>
      </c>
      <c r="E59" s="92" t="s">
        <v>203</v>
      </c>
      <c r="F59" s="93" t="s">
        <v>32</v>
      </c>
      <c r="G59" s="92" t="s">
        <v>202</v>
      </c>
      <c r="H59" s="94">
        <v>0.95</v>
      </c>
      <c r="I59" s="92" t="s">
        <v>22</v>
      </c>
      <c r="J59" s="92" t="s">
        <v>23</v>
      </c>
      <c r="K59" s="92" t="s">
        <v>24</v>
      </c>
      <c r="L59" s="92" t="s">
        <v>25</v>
      </c>
      <c r="M59" s="95">
        <v>16</v>
      </c>
      <c r="N59" s="95">
        <v>16</v>
      </c>
      <c r="O59" s="96">
        <f>M59/N59</f>
        <v>1</v>
      </c>
      <c r="P59" s="96">
        <v>1</v>
      </c>
      <c r="Q59" s="17" t="str">
        <f t="shared" si="0"/>
        <v>SATISFACTORIO</v>
      </c>
      <c r="R59" s="181" t="s">
        <v>271</v>
      </c>
      <c r="S59" s="156" t="s">
        <v>325</v>
      </c>
      <c r="T59" s="157" t="s">
        <v>305</v>
      </c>
    </row>
    <row r="60" spans="1:20" ht="186.75" customHeight="1">
      <c r="A60" s="92" t="s">
        <v>105</v>
      </c>
      <c r="B60" s="92" t="s">
        <v>30</v>
      </c>
      <c r="C60" s="92" t="s">
        <v>200</v>
      </c>
      <c r="D60" s="92" t="s">
        <v>108</v>
      </c>
      <c r="E60" s="92" t="s">
        <v>201</v>
      </c>
      <c r="F60" s="93" t="s">
        <v>32</v>
      </c>
      <c r="G60" s="92" t="s">
        <v>202</v>
      </c>
      <c r="H60" s="94">
        <v>0.95</v>
      </c>
      <c r="I60" s="92" t="s">
        <v>22</v>
      </c>
      <c r="J60" s="92" t="s">
        <v>23</v>
      </c>
      <c r="K60" s="92" t="s">
        <v>24</v>
      </c>
      <c r="L60" s="92" t="s">
        <v>25</v>
      </c>
      <c r="M60" s="95">
        <v>3733</v>
      </c>
      <c r="N60" s="95">
        <v>3733</v>
      </c>
      <c r="O60" s="96">
        <f>M60/N60</f>
        <v>1</v>
      </c>
      <c r="P60" s="96">
        <v>1</v>
      </c>
      <c r="Q60" s="17" t="str">
        <f t="shared" si="0"/>
        <v>SATISFACTORIO</v>
      </c>
      <c r="R60" s="181" t="s">
        <v>296</v>
      </c>
      <c r="S60" s="156" t="s">
        <v>365</v>
      </c>
      <c r="T60" s="157" t="s">
        <v>305</v>
      </c>
    </row>
    <row r="61" spans="1:20" ht="158.25" customHeight="1">
      <c r="A61" s="92" t="s">
        <v>105</v>
      </c>
      <c r="B61" s="92" t="s">
        <v>30</v>
      </c>
      <c r="C61" s="92" t="s">
        <v>109</v>
      </c>
      <c r="D61" s="92" t="s">
        <v>110</v>
      </c>
      <c r="E61" s="92" t="s">
        <v>206</v>
      </c>
      <c r="F61" s="93" t="s">
        <v>32</v>
      </c>
      <c r="G61" s="92" t="s">
        <v>202</v>
      </c>
      <c r="H61" s="94">
        <v>0.95</v>
      </c>
      <c r="I61" s="92" t="s">
        <v>22</v>
      </c>
      <c r="J61" s="92" t="s">
        <v>23</v>
      </c>
      <c r="K61" s="92" t="s">
        <v>24</v>
      </c>
      <c r="L61" s="92" t="s">
        <v>25</v>
      </c>
      <c r="M61" s="95">
        <v>315</v>
      </c>
      <c r="N61" s="95">
        <v>320</v>
      </c>
      <c r="O61" s="96">
        <v>0.98</v>
      </c>
      <c r="P61" s="96">
        <v>1</v>
      </c>
      <c r="Q61" s="17" t="str">
        <f t="shared" si="0"/>
        <v>SATISFACTORIO</v>
      </c>
      <c r="R61" s="158" t="s">
        <v>272</v>
      </c>
      <c r="S61" s="158" t="s">
        <v>326</v>
      </c>
      <c r="T61" s="157" t="s">
        <v>305</v>
      </c>
    </row>
    <row r="62" spans="1:20" ht="152.25" customHeight="1">
      <c r="A62" s="92" t="s">
        <v>105</v>
      </c>
      <c r="B62" s="92" t="s">
        <v>34</v>
      </c>
      <c r="C62" s="92" t="s">
        <v>107</v>
      </c>
      <c r="D62" s="92" t="s">
        <v>204</v>
      </c>
      <c r="E62" s="92" t="s">
        <v>205</v>
      </c>
      <c r="F62" s="93" t="s">
        <v>32</v>
      </c>
      <c r="G62" s="92" t="s">
        <v>202</v>
      </c>
      <c r="H62" s="94">
        <v>0.95</v>
      </c>
      <c r="I62" s="92" t="s">
        <v>22</v>
      </c>
      <c r="J62" s="92" t="s">
        <v>23</v>
      </c>
      <c r="K62" s="92" t="s">
        <v>24</v>
      </c>
      <c r="L62" s="92" t="s">
        <v>25</v>
      </c>
      <c r="M62" s="95">
        <v>17765</v>
      </c>
      <c r="N62" s="95">
        <v>17765</v>
      </c>
      <c r="O62" s="96">
        <v>1</v>
      </c>
      <c r="P62" s="96">
        <v>1</v>
      </c>
      <c r="Q62" s="17" t="str">
        <f t="shared" si="0"/>
        <v>SATISFACTORIO</v>
      </c>
      <c r="R62" s="158" t="s">
        <v>282</v>
      </c>
      <c r="S62" s="158" t="s">
        <v>366</v>
      </c>
      <c r="T62" s="157" t="s">
        <v>305</v>
      </c>
    </row>
    <row r="63" spans="1:20" ht="96" customHeight="1">
      <c r="A63" s="76" t="s">
        <v>111</v>
      </c>
      <c r="B63" s="76" t="s">
        <v>30</v>
      </c>
      <c r="C63" s="76" t="s">
        <v>137</v>
      </c>
      <c r="D63" s="76" t="s">
        <v>112</v>
      </c>
      <c r="E63" s="76" t="s">
        <v>113</v>
      </c>
      <c r="F63" s="77" t="s">
        <v>65</v>
      </c>
      <c r="G63" s="76" t="s">
        <v>33</v>
      </c>
      <c r="H63" s="78">
        <v>1</v>
      </c>
      <c r="I63" s="76" t="s">
        <v>22</v>
      </c>
      <c r="J63" s="76" t="s">
        <v>23</v>
      </c>
      <c r="K63" s="76" t="s">
        <v>24</v>
      </c>
      <c r="L63" s="76" t="s">
        <v>25</v>
      </c>
      <c r="M63" s="79">
        <v>143</v>
      </c>
      <c r="N63" s="79">
        <v>143</v>
      </c>
      <c r="O63" s="80">
        <f>M63/N63</f>
        <v>1</v>
      </c>
      <c r="P63" s="80">
        <v>1</v>
      </c>
      <c r="Q63" s="17" t="str">
        <f t="shared" si="0"/>
        <v>SATISFACTORIO</v>
      </c>
      <c r="R63" s="179" t="s">
        <v>273</v>
      </c>
      <c r="S63" s="159" t="s">
        <v>328</v>
      </c>
      <c r="T63" s="160" t="s">
        <v>305</v>
      </c>
    </row>
    <row r="64" spans="1:20" ht="153.75" customHeight="1">
      <c r="A64" s="76" t="s">
        <v>111</v>
      </c>
      <c r="B64" s="76" t="s">
        <v>30</v>
      </c>
      <c r="C64" s="76" t="s">
        <v>140</v>
      </c>
      <c r="D64" s="76" t="s">
        <v>114</v>
      </c>
      <c r="E64" s="76" t="s">
        <v>115</v>
      </c>
      <c r="F64" s="77" t="s">
        <v>65</v>
      </c>
      <c r="G64" s="76" t="s">
        <v>33</v>
      </c>
      <c r="H64" s="78">
        <v>1</v>
      </c>
      <c r="I64" s="76" t="s">
        <v>22</v>
      </c>
      <c r="J64" s="76" t="s">
        <v>23</v>
      </c>
      <c r="K64" s="76" t="s">
        <v>24</v>
      </c>
      <c r="L64" s="76" t="s">
        <v>25</v>
      </c>
      <c r="M64" s="79">
        <v>415</v>
      </c>
      <c r="N64" s="79">
        <v>415</v>
      </c>
      <c r="O64" s="80">
        <f>M64/N64</f>
        <v>1</v>
      </c>
      <c r="P64" s="80">
        <v>1</v>
      </c>
      <c r="Q64" s="17" t="str">
        <f t="shared" si="0"/>
        <v>SATISFACTORIO</v>
      </c>
      <c r="R64" s="179" t="s">
        <v>284</v>
      </c>
      <c r="S64" s="174" t="s">
        <v>329</v>
      </c>
      <c r="T64" s="160" t="s">
        <v>305</v>
      </c>
    </row>
    <row r="65" spans="1:20" ht="141.75" customHeight="1">
      <c r="A65" s="76" t="s">
        <v>111</v>
      </c>
      <c r="B65" s="76" t="s">
        <v>30</v>
      </c>
      <c r="C65" s="76" t="s">
        <v>138</v>
      </c>
      <c r="D65" s="76" t="s">
        <v>116</v>
      </c>
      <c r="E65" s="76" t="s">
        <v>117</v>
      </c>
      <c r="F65" s="77" t="s">
        <v>65</v>
      </c>
      <c r="G65" s="76" t="s">
        <v>33</v>
      </c>
      <c r="H65" s="78">
        <v>1</v>
      </c>
      <c r="I65" s="76" t="s">
        <v>22</v>
      </c>
      <c r="J65" s="76" t="s">
        <v>23</v>
      </c>
      <c r="K65" s="76" t="s">
        <v>24</v>
      </c>
      <c r="L65" s="76" t="s">
        <v>25</v>
      </c>
      <c r="M65" s="79">
        <v>1</v>
      </c>
      <c r="N65" s="79">
        <v>2</v>
      </c>
      <c r="O65" s="80">
        <f>M65/N65</f>
        <v>0.5</v>
      </c>
      <c r="P65" s="80">
        <v>1</v>
      </c>
      <c r="Q65" s="124" t="str">
        <f t="shared" si="0"/>
        <v>MINIMO</v>
      </c>
      <c r="R65" s="179" t="s">
        <v>301</v>
      </c>
      <c r="S65" s="159" t="s">
        <v>330</v>
      </c>
      <c r="T65" s="160" t="s">
        <v>305</v>
      </c>
    </row>
    <row r="66" spans="1:20" ht="111" customHeight="1">
      <c r="A66" s="76" t="s">
        <v>111</v>
      </c>
      <c r="B66" s="76" t="s">
        <v>30</v>
      </c>
      <c r="C66" s="76" t="s">
        <v>139</v>
      </c>
      <c r="D66" s="76" t="s">
        <v>118</v>
      </c>
      <c r="E66" s="76" t="s">
        <v>119</v>
      </c>
      <c r="F66" s="77" t="s">
        <v>65</v>
      </c>
      <c r="G66" s="76" t="s">
        <v>33</v>
      </c>
      <c r="H66" s="78">
        <v>1</v>
      </c>
      <c r="I66" s="76" t="s">
        <v>22</v>
      </c>
      <c r="J66" s="76" t="s">
        <v>23</v>
      </c>
      <c r="K66" s="76" t="s">
        <v>24</v>
      </c>
      <c r="L66" s="76" t="s">
        <v>25</v>
      </c>
      <c r="M66" s="79">
        <v>120</v>
      </c>
      <c r="N66" s="79">
        <v>120</v>
      </c>
      <c r="O66" s="80">
        <f>M66/N66</f>
        <v>1</v>
      </c>
      <c r="P66" s="80">
        <v>1</v>
      </c>
      <c r="Q66" s="17" t="str">
        <f t="shared" si="0"/>
        <v>SATISFACTORIO</v>
      </c>
      <c r="R66" s="179" t="s">
        <v>274</v>
      </c>
      <c r="S66" s="159" t="s">
        <v>331</v>
      </c>
      <c r="T66" s="160" t="s">
        <v>305</v>
      </c>
    </row>
    <row r="67" spans="1:20" ht="135.75" customHeight="1">
      <c r="A67" s="110" t="s">
        <v>120</v>
      </c>
      <c r="B67" s="110" t="s">
        <v>30</v>
      </c>
      <c r="C67" s="110" t="s">
        <v>121</v>
      </c>
      <c r="D67" s="110" t="s">
        <v>223</v>
      </c>
      <c r="E67" s="110" t="s">
        <v>224</v>
      </c>
      <c r="F67" s="111" t="s">
        <v>32</v>
      </c>
      <c r="G67" s="110" t="s">
        <v>33</v>
      </c>
      <c r="H67" s="112">
        <v>0.95</v>
      </c>
      <c r="I67" s="110" t="s">
        <v>22</v>
      </c>
      <c r="J67" s="110" t="s">
        <v>23</v>
      </c>
      <c r="K67" s="110" t="s">
        <v>24</v>
      </c>
      <c r="L67" s="110" t="s">
        <v>25</v>
      </c>
      <c r="M67" s="113" t="s">
        <v>308</v>
      </c>
      <c r="N67" s="113" t="s">
        <v>308</v>
      </c>
      <c r="O67" s="114" t="s">
        <v>308</v>
      </c>
      <c r="P67" s="114" t="s">
        <v>308</v>
      </c>
      <c r="Q67" s="17" t="s">
        <v>308</v>
      </c>
      <c r="R67" s="182" t="s">
        <v>275</v>
      </c>
      <c r="S67" s="161" t="s">
        <v>308</v>
      </c>
      <c r="T67" s="161" t="s">
        <v>305</v>
      </c>
    </row>
    <row r="68" spans="1:20" ht="237" customHeight="1">
      <c r="A68" s="110" t="s">
        <v>120</v>
      </c>
      <c r="B68" s="110" t="s">
        <v>30</v>
      </c>
      <c r="C68" s="110" t="s">
        <v>122</v>
      </c>
      <c r="D68" s="110" t="s">
        <v>225</v>
      </c>
      <c r="E68" s="115" t="s">
        <v>226</v>
      </c>
      <c r="F68" s="111" t="s">
        <v>32</v>
      </c>
      <c r="G68" s="110" t="s">
        <v>33</v>
      </c>
      <c r="H68" s="112">
        <v>0.95</v>
      </c>
      <c r="I68" s="110" t="s">
        <v>22</v>
      </c>
      <c r="J68" s="110" t="s">
        <v>23</v>
      </c>
      <c r="K68" s="110" t="s">
        <v>24</v>
      </c>
      <c r="L68" s="110" t="s">
        <v>25</v>
      </c>
      <c r="M68" s="113">
        <v>3</v>
      </c>
      <c r="N68" s="113">
        <v>4</v>
      </c>
      <c r="O68" s="114">
        <f>M68/N68</f>
        <v>0.75</v>
      </c>
      <c r="P68" s="114">
        <v>1</v>
      </c>
      <c r="Q68" s="17" t="str">
        <f t="shared" si="0"/>
        <v>ACEPTABLE</v>
      </c>
      <c r="R68" s="182" t="s">
        <v>297</v>
      </c>
      <c r="S68" s="162" t="s">
        <v>367</v>
      </c>
      <c r="T68" s="161" t="s">
        <v>305</v>
      </c>
    </row>
    <row r="69" spans="1:20" ht="215.25" customHeight="1">
      <c r="A69" s="116" t="s">
        <v>124</v>
      </c>
      <c r="B69" s="116" t="s">
        <v>30</v>
      </c>
      <c r="C69" s="116" t="s">
        <v>189</v>
      </c>
      <c r="D69" s="117" t="s">
        <v>188</v>
      </c>
      <c r="E69" s="116" t="s">
        <v>190</v>
      </c>
      <c r="F69" s="118" t="s">
        <v>32</v>
      </c>
      <c r="G69" s="116" t="s">
        <v>33</v>
      </c>
      <c r="H69" s="119">
        <v>0.9</v>
      </c>
      <c r="I69" s="116" t="s">
        <v>22</v>
      </c>
      <c r="J69" s="116" t="s">
        <v>23</v>
      </c>
      <c r="K69" s="116" t="s">
        <v>24</v>
      </c>
      <c r="L69" s="116" t="s">
        <v>25</v>
      </c>
      <c r="M69" s="120">
        <f>68+11</f>
        <v>79</v>
      </c>
      <c r="N69" s="120">
        <v>79</v>
      </c>
      <c r="O69" s="121">
        <v>1</v>
      </c>
      <c r="P69" s="121">
        <v>1</v>
      </c>
      <c r="Q69" s="17" t="str">
        <f t="shared" si="0"/>
        <v>SATISFACTORIO</v>
      </c>
      <c r="R69" s="175" t="s">
        <v>276</v>
      </c>
      <c r="S69" s="163" t="s">
        <v>361</v>
      </c>
      <c r="T69" s="164" t="s">
        <v>364</v>
      </c>
    </row>
    <row r="70" spans="1:20" ht="126.75" customHeight="1">
      <c r="A70" s="116" t="s">
        <v>124</v>
      </c>
      <c r="B70" s="116" t="s">
        <v>34</v>
      </c>
      <c r="C70" s="116" t="s">
        <v>192</v>
      </c>
      <c r="D70" s="117" t="s">
        <v>191</v>
      </c>
      <c r="E70" s="116" t="s">
        <v>196</v>
      </c>
      <c r="F70" s="118" t="s">
        <v>32</v>
      </c>
      <c r="G70" s="116" t="s">
        <v>33</v>
      </c>
      <c r="H70" s="122">
        <v>0.9</v>
      </c>
      <c r="I70" s="116" t="s">
        <v>22</v>
      </c>
      <c r="J70" s="116" t="s">
        <v>23</v>
      </c>
      <c r="K70" s="116" t="s">
        <v>24</v>
      </c>
      <c r="L70" s="116" t="s">
        <v>25</v>
      </c>
      <c r="M70" s="120">
        <v>79</v>
      </c>
      <c r="N70" s="120">
        <v>79</v>
      </c>
      <c r="O70" s="121">
        <v>1</v>
      </c>
      <c r="P70" s="121">
        <v>1</v>
      </c>
      <c r="Q70" s="17" t="str">
        <f t="shared" si="0"/>
        <v>SATISFACTORIO</v>
      </c>
      <c r="R70" s="175" t="s">
        <v>277</v>
      </c>
      <c r="S70" s="175" t="s">
        <v>362</v>
      </c>
      <c r="T70" s="164" t="s">
        <v>364</v>
      </c>
    </row>
    <row r="71" spans="1:20" ht="185.25" customHeight="1">
      <c r="A71" s="116" t="s">
        <v>124</v>
      </c>
      <c r="B71" s="116" t="s">
        <v>34</v>
      </c>
      <c r="C71" s="116" t="s">
        <v>193</v>
      </c>
      <c r="D71" s="117" t="s">
        <v>194</v>
      </c>
      <c r="E71" s="116" t="s">
        <v>195</v>
      </c>
      <c r="F71" s="118" t="s">
        <v>32</v>
      </c>
      <c r="G71" s="116" t="s">
        <v>33</v>
      </c>
      <c r="H71" s="122">
        <v>0.9</v>
      </c>
      <c r="I71" s="116" t="s">
        <v>22</v>
      </c>
      <c r="J71" s="116" t="s">
        <v>23</v>
      </c>
      <c r="K71" s="116" t="s">
        <v>24</v>
      </c>
      <c r="L71" s="116" t="s">
        <v>25</v>
      </c>
      <c r="M71" s="120">
        <v>79</v>
      </c>
      <c r="N71" s="120">
        <v>79</v>
      </c>
      <c r="O71" s="121">
        <v>1</v>
      </c>
      <c r="P71" s="121">
        <v>1</v>
      </c>
      <c r="Q71" s="17" t="str">
        <f t="shared" si="0"/>
        <v>SATISFACTORIO</v>
      </c>
      <c r="R71" s="175" t="s">
        <v>278</v>
      </c>
      <c r="S71" s="175" t="s">
        <v>363</v>
      </c>
      <c r="T71" s="164" t="s">
        <v>364</v>
      </c>
    </row>
    <row r="72" spans="3:14" ht="15">
      <c r="C72" s="7"/>
      <c r="D72" s="186"/>
      <c r="F72" s="187" t="s">
        <v>298</v>
      </c>
      <c r="G72" s="187"/>
      <c r="H72" s="187"/>
      <c r="I72" s="187"/>
      <c r="J72" s="187"/>
      <c r="K72" s="187"/>
      <c r="L72" s="187"/>
      <c r="M72" s="187"/>
      <c r="N72" s="187"/>
    </row>
    <row r="73" spans="4:14" ht="15">
      <c r="D73" s="186"/>
      <c r="F73" s="188"/>
      <c r="G73" s="188"/>
      <c r="H73" s="188"/>
      <c r="I73" s="188"/>
      <c r="J73" s="188"/>
      <c r="K73" s="188"/>
      <c r="L73" s="188"/>
      <c r="M73" s="188"/>
      <c r="N73" s="188"/>
    </row>
    <row r="74" ht="15">
      <c r="A74" s="41"/>
    </row>
    <row r="84" ht="23.25">
      <c r="X84" s="14"/>
    </row>
    <row r="87" spans="24:25" ht="28.5">
      <c r="X87" s="15"/>
      <c r="Y87" s="16"/>
    </row>
    <row r="91" ht="15">
      <c r="I91" s="21"/>
    </row>
    <row r="107" spans="7:10" ht="26.25">
      <c r="G107" s="9"/>
      <c r="H107" s="10"/>
      <c r="I107" s="11"/>
      <c r="J107" s="12"/>
    </row>
    <row r="116" ht="26.25">
      <c r="F116" s="8"/>
    </row>
    <row r="126" ht="15">
      <c r="E126" s="20"/>
    </row>
    <row r="143" ht="15">
      <c r="F143" s="22"/>
    </row>
  </sheetData>
  <sheetProtection/>
  <mergeCells count="13">
    <mergeCell ref="R1:T3"/>
    <mergeCell ref="R4:T4"/>
    <mergeCell ref="M6:T6"/>
    <mergeCell ref="A1:B3"/>
    <mergeCell ref="C2:Q3"/>
    <mergeCell ref="C1:Q1"/>
    <mergeCell ref="K4:Q4"/>
    <mergeCell ref="D72:D73"/>
    <mergeCell ref="F72:N73"/>
    <mergeCell ref="A6:H6"/>
    <mergeCell ref="I6:L6"/>
    <mergeCell ref="A4:B4"/>
    <mergeCell ref="C4:J4"/>
  </mergeCells>
  <conditionalFormatting sqref="Q67">
    <cfRule type="containsText" priority="5" dxfId="5" operator="containsText" stopIfTrue="1" text="MINIMO">
      <formula>NOT(ISERROR(SEARCH("MINIMO",Q67)))</formula>
    </cfRule>
  </conditionalFormatting>
  <conditionalFormatting sqref="Q8:Q50 Q52:Q71">
    <cfRule type="containsText" priority="2" dxfId="3" operator="containsText" stopIfTrue="1" text="SATIFASTORIO">
      <formula>NOT(ISERROR(SEARCH("SATIFASTORIO",Q8)))</formula>
    </cfRule>
    <cfRule type="containsText" priority="3" dxfId="2" operator="containsText" stopIfTrue="1" text="ACEPTABLE">
      <formula>NOT(ISERROR(SEARCH("ACEPTABLE",Q8)))</formula>
    </cfRule>
    <cfRule type="containsText" priority="4" dxfId="6" operator="containsText" stopIfTrue="1" text="INSATISFACTORIO">
      <formula>NOT(ISERROR(SEARCH("INSATISFACTORIO",Q8)))</formula>
    </cfRule>
  </conditionalFormatting>
  <conditionalFormatting sqref="Q63">
    <cfRule type="containsText" priority="1" dxfId="0" operator="containsText" stopIfTrue="1" text="MINIMO">
      <formula>NOT(ISERROR(SEARCH("MINIMO",Q63)))</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2014-02-18T12:47:53Z</dcterms:modified>
  <cp:category/>
  <cp:version/>
  <cp:contentType/>
  <cp:contentStatus/>
</cp:coreProperties>
</file>